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ink/ink5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https://d.docs.live.net/fc03e8253f0f5509/Dokumentumok/Nicepage-MUNKA/panellakas-felujitas.hu/"/>
    </mc:Choice>
  </mc:AlternateContent>
  <xr:revisionPtr revIDLastSave="3" documentId="8_{938CD5EF-9820-4DAE-891D-4FA1C7FAE2F8}" xr6:coauthVersionLast="36" xr6:coauthVersionMax="47" xr10:uidLastSave="{890D16D3-8F13-4181-BC5C-B9A9977441ED}"/>
  <bookViews>
    <workbookView xWindow="0" yWindow="0" windowWidth="15503" windowHeight="6225" tabRatio="614" activeTab="1" xr2:uid="{00000000-000D-0000-FFFF-FFFF00000000}"/>
  </bookViews>
  <sheets>
    <sheet name="Összesítés" sheetId="1" r:id="rId1"/>
    <sheet name="Díj" sheetId="2" r:id="rId2"/>
    <sheet name="Anyag" sheetId="3" r:id="rId3"/>
  </sheets>
  <definedNames>
    <definedName name="_xlnm.Print_Area" localSheetId="2">Anyag!$A$1:$F$212</definedName>
    <definedName name="_xlnm.Print_Area" localSheetId="1">Díj!$A$1:$H$190</definedName>
    <definedName name="_xlnm.Print_Area" localSheetId="0">Összesítés!$A$3:$G$32</definedName>
  </definedNames>
  <calcPr calcId="191028"/>
</workbook>
</file>

<file path=xl/calcChain.xml><?xml version="1.0" encoding="utf-8"?>
<calcChain xmlns="http://schemas.openxmlformats.org/spreadsheetml/2006/main">
  <c r="F22" i="1" l="1"/>
  <c r="F29" i="2"/>
  <c r="A29" i="2" s="1"/>
  <c r="A9" i="2"/>
  <c r="H9" i="2"/>
  <c r="H7" i="3"/>
  <c r="H181" i="3"/>
  <c r="E88" i="3" l="1"/>
  <c r="E68" i="3"/>
  <c r="E89" i="3"/>
  <c r="H89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13" i="3"/>
  <c r="H214" i="3"/>
  <c r="E179" i="3"/>
  <c r="E76" i="3"/>
  <c r="E72" i="3"/>
  <c r="E73" i="3"/>
  <c r="E71" i="3"/>
  <c r="E70" i="3"/>
  <c r="E56" i="3"/>
  <c r="E53" i="3"/>
  <c r="E52" i="3"/>
  <c r="E51" i="3"/>
  <c r="E35" i="3"/>
  <c r="E36" i="3"/>
  <c r="H29" i="2"/>
  <c r="H41" i="2"/>
  <c r="H52" i="2"/>
  <c r="H74" i="2"/>
  <c r="H126" i="2"/>
  <c r="H134" i="2"/>
  <c r="H165" i="2"/>
  <c r="H157" i="2"/>
  <c r="G189" i="2"/>
  <c r="G190" i="2"/>
  <c r="G191" i="2"/>
  <c r="G192" i="2"/>
  <c r="G193" i="2"/>
  <c r="G194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59" i="2"/>
  <c r="G160" i="2"/>
  <c r="G161" i="2"/>
  <c r="G162" i="2"/>
  <c r="G163" i="2"/>
  <c r="G158" i="2"/>
  <c r="G136" i="2"/>
  <c r="G135" i="2"/>
  <c r="G78" i="2"/>
  <c r="G83" i="2"/>
  <c r="G82" i="2"/>
  <c r="G43" i="2"/>
  <c r="G44" i="2"/>
  <c r="G45" i="2"/>
  <c r="G46" i="2"/>
  <c r="G47" i="2"/>
  <c r="G48" i="2"/>
  <c r="G49" i="2"/>
  <c r="G50" i="2"/>
  <c r="G30" i="2"/>
  <c r="G32" i="2"/>
  <c r="J32" i="2"/>
  <c r="G19" i="2"/>
  <c r="G17" i="2"/>
  <c r="J17" i="2"/>
  <c r="J14" i="2"/>
  <c r="B27" i="1"/>
  <c r="G166" i="2"/>
  <c r="J166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44" i="2"/>
  <c r="E144" i="2"/>
  <c r="F144" i="2"/>
  <c r="J143" i="2"/>
  <c r="E143" i="2"/>
  <c r="F143" i="2"/>
  <c r="H202" i="3"/>
  <c r="H197" i="3"/>
  <c r="H198" i="3"/>
  <c r="H199" i="3"/>
  <c r="H200" i="3"/>
  <c r="H201" i="3"/>
  <c r="J141" i="2"/>
  <c r="E141" i="2"/>
  <c r="F141" i="2"/>
  <c r="J142" i="2"/>
  <c r="E142" i="2"/>
  <c r="F142" i="2"/>
  <c r="G81" i="2"/>
  <c r="J81" i="2"/>
  <c r="C97" i="2"/>
  <c r="G97" i="2"/>
  <c r="G101" i="2"/>
  <c r="J101" i="2"/>
  <c r="J159" i="2"/>
  <c r="H71" i="3"/>
  <c r="J102" i="2"/>
  <c r="H112" i="2"/>
  <c r="H113" i="2"/>
  <c r="H114" i="2"/>
  <c r="H115" i="2"/>
  <c r="H116" i="2"/>
  <c r="H117" i="2"/>
  <c r="H118" i="2"/>
  <c r="H119" i="2"/>
  <c r="H35" i="3"/>
  <c r="H51" i="3"/>
  <c r="J83" i="2"/>
  <c r="J82" i="2"/>
  <c r="H70" i="3"/>
  <c r="H72" i="3"/>
  <c r="H73" i="3"/>
  <c r="H76" i="3"/>
  <c r="H36" i="3"/>
  <c r="J138" i="2"/>
  <c r="J139" i="2"/>
  <c r="J140" i="2"/>
  <c r="J135" i="2"/>
  <c r="J136" i="2"/>
  <c r="J75" i="2"/>
  <c r="G76" i="2"/>
  <c r="J76" i="2" s="1"/>
  <c r="G77" i="2"/>
  <c r="J77" i="2"/>
  <c r="J78" i="2"/>
  <c r="G79" i="2"/>
  <c r="J79" i="2"/>
  <c r="J187" i="2"/>
  <c r="E187" i="2"/>
  <c r="F187" i="2"/>
  <c r="J30" i="2"/>
  <c r="G10" i="2"/>
  <c r="J10" i="2"/>
  <c r="G11" i="2"/>
  <c r="J11" i="2"/>
  <c r="G12" i="2"/>
  <c r="J12" i="2"/>
  <c r="G13" i="2"/>
  <c r="J13" i="2"/>
  <c r="J93" i="3"/>
  <c r="L93" i="3"/>
  <c r="M93" i="3"/>
  <c r="N93" i="3"/>
  <c r="G16" i="2"/>
  <c r="J16" i="2"/>
  <c r="G18" i="2"/>
  <c r="J18" i="2"/>
  <c r="H21" i="2"/>
  <c r="C6" i="1"/>
  <c r="E14" i="3"/>
  <c r="E6" i="1"/>
  <c r="G42" i="2"/>
  <c r="J42" i="2"/>
  <c r="J43" i="2"/>
  <c r="J44" i="2"/>
  <c r="J45" i="2"/>
  <c r="J46" i="2"/>
  <c r="J47" i="2"/>
  <c r="J49" i="2"/>
  <c r="H60" i="2"/>
  <c r="C10" i="1"/>
  <c r="E78" i="3"/>
  <c r="E10" i="1"/>
  <c r="J131" i="2"/>
  <c r="C13" i="1"/>
  <c r="G148" i="2"/>
  <c r="H148" i="2"/>
  <c r="H153" i="2"/>
  <c r="H154" i="2"/>
  <c r="J161" i="2"/>
  <c r="J186" i="2"/>
  <c r="J193" i="2"/>
  <c r="D9" i="3"/>
  <c r="F9" i="3"/>
  <c r="D10" i="3"/>
  <c r="F10" i="3"/>
  <c r="D11" i="3"/>
  <c r="A8" i="3"/>
  <c r="D5" i="1"/>
  <c r="E33" i="3"/>
  <c r="H33" i="3"/>
  <c r="E34" i="3"/>
  <c r="H34" i="3"/>
  <c r="E37" i="3"/>
  <c r="H37" i="3"/>
  <c r="E38" i="3"/>
  <c r="H38" i="3"/>
  <c r="E49" i="3"/>
  <c r="H49" i="3"/>
  <c r="E50" i="3"/>
  <c r="H50" i="3"/>
  <c r="H52" i="3"/>
  <c r="H53" i="3"/>
  <c r="E54" i="3"/>
  <c r="H54" i="3"/>
  <c r="E55" i="3"/>
  <c r="H55" i="3"/>
  <c r="H56" i="3"/>
  <c r="E57" i="3"/>
  <c r="H57" i="3"/>
  <c r="H99" i="3"/>
  <c r="H100" i="3"/>
  <c r="H102" i="3"/>
  <c r="H106" i="3"/>
  <c r="E118" i="3"/>
  <c r="H118" i="3"/>
  <c r="E119" i="3"/>
  <c r="H119" i="3"/>
  <c r="D123" i="3"/>
  <c r="F123" i="3"/>
  <c r="D124" i="3"/>
  <c r="F124" i="3"/>
  <c r="D125" i="3"/>
  <c r="F125" i="3"/>
  <c r="D126" i="3"/>
  <c r="F126" i="3"/>
  <c r="D127" i="3"/>
  <c r="F127" i="3"/>
  <c r="D128" i="3"/>
  <c r="F128" i="3"/>
  <c r="D129" i="3"/>
  <c r="F129" i="3"/>
  <c r="D130" i="3"/>
  <c r="F130" i="3"/>
  <c r="D131" i="3"/>
  <c r="F131" i="3"/>
  <c r="D132" i="3"/>
  <c r="F132" i="3"/>
  <c r="D136" i="3"/>
  <c r="F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A135" i="3"/>
  <c r="D14" i="1"/>
  <c r="D151" i="3"/>
  <c r="D135" i="3"/>
  <c r="F144" i="3"/>
  <c r="F146" i="3"/>
  <c r="F147" i="3"/>
  <c r="F140" i="3"/>
  <c r="F141" i="3"/>
  <c r="F142" i="3"/>
  <c r="F143" i="3"/>
  <c r="F145" i="3"/>
  <c r="F148" i="3"/>
  <c r="F149" i="3"/>
  <c r="F150" i="3"/>
  <c r="E153" i="3"/>
  <c r="E15" i="1"/>
  <c r="D165" i="3"/>
  <c r="F165" i="3"/>
  <c r="D166" i="3"/>
  <c r="F166" i="3"/>
  <c r="D167" i="3"/>
  <c r="F167" i="3"/>
  <c r="D168" i="3"/>
  <c r="F168" i="3"/>
  <c r="D169" i="3"/>
  <c r="F169" i="3"/>
  <c r="D170" i="3"/>
  <c r="F170" i="3"/>
  <c r="D171" i="3"/>
  <c r="F171" i="3"/>
  <c r="D172" i="3"/>
  <c r="F172" i="3"/>
  <c r="D173" i="3"/>
  <c r="F173" i="3"/>
  <c r="D174" i="3"/>
  <c r="F174" i="3"/>
  <c r="D175" i="3"/>
  <c r="F175" i="3"/>
  <c r="D181" i="3"/>
  <c r="D182" i="3"/>
  <c r="F182" i="3" s="1"/>
  <c r="D183" i="3"/>
  <c r="F183" i="3" s="1"/>
  <c r="D184" i="3"/>
  <c r="F184" i="3" s="1"/>
  <c r="D185" i="3"/>
  <c r="F185" i="3" s="1"/>
  <c r="D186" i="3"/>
  <c r="F186" i="3"/>
  <c r="D187" i="3"/>
  <c r="F187" i="3" s="1"/>
  <c r="D188" i="3"/>
  <c r="F188" i="3"/>
  <c r="D189" i="3"/>
  <c r="F189" i="3" s="1"/>
  <c r="D190" i="3"/>
  <c r="F190" i="3" s="1"/>
  <c r="D191" i="3"/>
  <c r="F191" i="3" s="1"/>
  <c r="D192" i="3"/>
  <c r="F192" i="3" s="1"/>
  <c r="D193" i="3"/>
  <c r="F193" i="3" s="1"/>
  <c r="E49" i="2"/>
  <c r="F49" i="2"/>
  <c r="E119" i="2"/>
  <c r="F119" i="2"/>
  <c r="E118" i="2"/>
  <c r="F118" i="2"/>
  <c r="E192" i="2"/>
  <c r="F192" i="2"/>
  <c r="E170" i="2"/>
  <c r="F170" i="2"/>
  <c r="J19" i="2"/>
  <c r="E19" i="2"/>
  <c r="F19" i="2"/>
  <c r="E117" i="2"/>
  <c r="F117" i="2"/>
  <c r="E116" i="2"/>
  <c r="F116" i="2"/>
  <c r="E115" i="2"/>
  <c r="F115" i="2"/>
  <c r="E114" i="2"/>
  <c r="F114" i="2"/>
  <c r="J100" i="3"/>
  <c r="J103" i="3"/>
  <c r="L103" i="3"/>
  <c r="M103" i="3"/>
  <c r="N103" i="3"/>
  <c r="O103" i="3"/>
  <c r="E113" i="2"/>
  <c r="F113" i="2"/>
  <c r="E112" i="2"/>
  <c r="F112" i="2"/>
  <c r="G22" i="2"/>
  <c r="H22" i="2"/>
  <c r="E22" i="2"/>
  <c r="F22" i="2"/>
  <c r="E18" i="2"/>
  <c r="F18" i="2"/>
  <c r="E39" i="3"/>
  <c r="J137" i="2"/>
  <c r="J188" i="2"/>
  <c r="H133" i="3"/>
  <c r="E74" i="3"/>
  <c r="L69" i="3"/>
  <c r="M69" i="3"/>
  <c r="N69" i="3"/>
  <c r="O69" i="3"/>
  <c r="G56" i="2"/>
  <c r="J56" i="2"/>
  <c r="E56" i="2"/>
  <c r="F56" i="2"/>
  <c r="B109" i="2"/>
  <c r="G58" i="2"/>
  <c r="J58" i="2"/>
  <c r="E58" i="2"/>
  <c r="F58" i="2"/>
  <c r="K31" i="2"/>
  <c r="M31" i="2"/>
  <c r="G198" i="2"/>
  <c r="J198" i="2"/>
  <c r="G197" i="2"/>
  <c r="J197" i="2"/>
  <c r="J194" i="2"/>
  <c r="J189" i="2"/>
  <c r="J192" i="2"/>
  <c r="E186" i="2"/>
  <c r="F186" i="2"/>
  <c r="H90" i="3"/>
  <c r="H94" i="3"/>
  <c r="H93" i="3"/>
  <c r="J90" i="3"/>
  <c r="L90" i="3" s="1"/>
  <c r="M90" i="3" s="1"/>
  <c r="N90" i="3" s="1"/>
  <c r="O90" i="3" s="1"/>
  <c r="E75" i="3"/>
  <c r="L56" i="3"/>
  <c r="M56" i="3"/>
  <c r="N56" i="3"/>
  <c r="O56" i="3"/>
  <c r="E69" i="3"/>
  <c r="G57" i="2"/>
  <c r="J57" i="2"/>
  <c r="G23" i="2"/>
  <c r="J23" i="2"/>
  <c r="G24" i="2"/>
  <c r="J24" i="2"/>
  <c r="G25" i="2"/>
  <c r="J25" i="2"/>
  <c r="G26" i="2"/>
  <c r="J26" i="2"/>
  <c r="G27" i="2"/>
  <c r="J27" i="2"/>
  <c r="G33" i="2"/>
  <c r="J33" i="2"/>
  <c r="G34" i="2"/>
  <c r="J34" i="2"/>
  <c r="G35" i="2"/>
  <c r="J35" i="2"/>
  <c r="G36" i="2"/>
  <c r="J36" i="2"/>
  <c r="G37" i="2"/>
  <c r="J37" i="2"/>
  <c r="G38" i="2"/>
  <c r="J38" i="2"/>
  <c r="G39" i="2"/>
  <c r="J39" i="2"/>
  <c r="G61" i="2"/>
  <c r="J61" i="2"/>
  <c r="C62" i="2"/>
  <c r="G62" i="2"/>
  <c r="J62" i="2"/>
  <c r="C63" i="2"/>
  <c r="C64" i="2"/>
  <c r="G63" i="2"/>
  <c r="J63" i="2"/>
  <c r="G65" i="2"/>
  <c r="J65" i="2"/>
  <c r="G66" i="2"/>
  <c r="J66" i="2"/>
  <c r="G67" i="2"/>
  <c r="J67" i="2"/>
  <c r="G68" i="2"/>
  <c r="J68" i="2"/>
  <c r="C69" i="2"/>
  <c r="E69" i="2"/>
  <c r="F69" i="2"/>
  <c r="G69" i="2"/>
  <c r="J69" i="2"/>
  <c r="C70" i="2"/>
  <c r="G70" i="2"/>
  <c r="J70" i="2"/>
  <c r="C71" i="2"/>
  <c r="G71" i="2"/>
  <c r="J71" i="2"/>
  <c r="G103" i="2"/>
  <c r="G104" i="2"/>
  <c r="G122" i="2"/>
  <c r="J122" i="2"/>
  <c r="G123" i="2"/>
  <c r="J123" i="2"/>
  <c r="G127" i="2"/>
  <c r="J127" i="2"/>
  <c r="G128" i="2"/>
  <c r="J128" i="2"/>
  <c r="G129" i="2"/>
  <c r="J129" i="2"/>
  <c r="G130" i="2"/>
  <c r="J130" i="2"/>
  <c r="G147" i="2"/>
  <c r="J147" i="2"/>
  <c r="G151" i="2"/>
  <c r="J151" i="2"/>
  <c r="G152" i="2"/>
  <c r="J152" i="2"/>
  <c r="J162" i="2"/>
  <c r="J163" i="2"/>
  <c r="J167" i="2"/>
  <c r="J168" i="2"/>
  <c r="J191" i="2"/>
  <c r="G195" i="2"/>
  <c r="J195" i="2"/>
  <c r="G196" i="2"/>
  <c r="J196" i="2"/>
  <c r="G199" i="2"/>
  <c r="J199" i="2"/>
  <c r="G200" i="2"/>
  <c r="J200" i="2"/>
  <c r="E57" i="2"/>
  <c r="F57" i="2"/>
  <c r="E53" i="2"/>
  <c r="E54" i="2"/>
  <c r="F54" i="2"/>
  <c r="E55" i="2"/>
  <c r="F55" i="2"/>
  <c r="E136" i="2"/>
  <c r="F136" i="2"/>
  <c r="E137" i="2"/>
  <c r="F137" i="2"/>
  <c r="G55" i="2"/>
  <c r="J55" i="2"/>
  <c r="E78" i="2"/>
  <c r="F78" i="2"/>
  <c r="E77" i="2"/>
  <c r="F77" i="2"/>
  <c r="G54" i="2"/>
  <c r="J54" i="2"/>
  <c r="J50" i="2"/>
  <c r="E79" i="2"/>
  <c r="E15" i="3"/>
  <c r="H15" i="3"/>
  <c r="H16" i="3"/>
  <c r="H41" i="3"/>
  <c r="H43" i="3"/>
  <c r="H44" i="3"/>
  <c r="H45" i="3"/>
  <c r="H46" i="3"/>
  <c r="H58" i="3"/>
  <c r="H59" i="3"/>
  <c r="H60" i="3"/>
  <c r="H61" i="3"/>
  <c r="H62" i="3"/>
  <c r="H63" i="3"/>
  <c r="H64" i="3"/>
  <c r="H65" i="3"/>
  <c r="H66" i="3"/>
  <c r="E79" i="3"/>
  <c r="K84" i="3"/>
  <c r="B79" i="3"/>
  <c r="E80" i="3"/>
  <c r="K83" i="3"/>
  <c r="B80" i="3"/>
  <c r="D80" i="3"/>
  <c r="H81" i="3"/>
  <c r="E82" i="3"/>
  <c r="H82" i="3"/>
  <c r="E83" i="3"/>
  <c r="H83" i="3"/>
  <c r="E84" i="3"/>
  <c r="H84" i="3"/>
  <c r="E85" i="3"/>
  <c r="H85" i="3"/>
  <c r="E86" i="3"/>
  <c r="H86" i="3"/>
  <c r="E96" i="3"/>
  <c r="H96" i="3"/>
  <c r="H107" i="3"/>
  <c r="H108" i="3"/>
  <c r="H109" i="3"/>
  <c r="H110" i="3"/>
  <c r="H111" i="3"/>
  <c r="H112" i="3"/>
  <c r="H113" i="3"/>
  <c r="H114" i="3"/>
  <c r="E120" i="3"/>
  <c r="E121" i="3"/>
  <c r="E122" i="3"/>
  <c r="E123" i="3"/>
  <c r="H123" i="3"/>
  <c r="E124" i="3"/>
  <c r="H124" i="3"/>
  <c r="E125" i="3"/>
  <c r="H125" i="3"/>
  <c r="E126" i="3"/>
  <c r="H126" i="3"/>
  <c r="E127" i="3"/>
  <c r="H127" i="3"/>
  <c r="E128" i="3"/>
  <c r="H128" i="3"/>
  <c r="E129" i="3"/>
  <c r="H129" i="3"/>
  <c r="E130" i="3"/>
  <c r="H130" i="3"/>
  <c r="E131" i="3"/>
  <c r="H131" i="3"/>
  <c r="E132" i="3"/>
  <c r="H132" i="3"/>
  <c r="E154" i="3"/>
  <c r="H154" i="3"/>
  <c r="H155" i="3"/>
  <c r="H156" i="3"/>
  <c r="H157" i="3"/>
  <c r="E158" i="3"/>
  <c r="H158" i="3"/>
  <c r="E161" i="3"/>
  <c r="H161" i="3"/>
  <c r="H162" i="3"/>
  <c r="H196" i="3"/>
  <c r="H203" i="3"/>
  <c r="H204" i="3"/>
  <c r="H205" i="3"/>
  <c r="H206" i="3"/>
  <c r="H207" i="3"/>
  <c r="H208" i="3"/>
  <c r="H209" i="3"/>
  <c r="H210" i="3"/>
  <c r="H215" i="3"/>
  <c r="E176" i="2"/>
  <c r="F176" i="2"/>
  <c r="E175" i="2"/>
  <c r="F175" i="2"/>
  <c r="E140" i="2"/>
  <c r="F140" i="2"/>
  <c r="E47" i="2"/>
  <c r="F47" i="2"/>
  <c r="D106" i="3"/>
  <c r="E50" i="2"/>
  <c r="F50" i="2"/>
  <c r="E42" i="2"/>
  <c r="E43" i="2"/>
  <c r="F43" i="2"/>
  <c r="E44" i="2"/>
  <c r="F44" i="2"/>
  <c r="E45" i="2"/>
  <c r="F45" i="2"/>
  <c r="E46" i="2"/>
  <c r="F46" i="2"/>
  <c r="E48" i="2"/>
  <c r="F48" i="2"/>
  <c r="G53" i="2"/>
  <c r="J53" i="2"/>
  <c r="E32" i="2"/>
  <c r="F32" i="2"/>
  <c r="E33" i="2"/>
  <c r="F33" i="2"/>
  <c r="E34" i="2"/>
  <c r="F34" i="2"/>
  <c r="E35" i="2"/>
  <c r="F35" i="2"/>
  <c r="E36" i="2"/>
  <c r="F36" i="2"/>
  <c r="E37" i="2"/>
  <c r="F37" i="2"/>
  <c r="E38" i="2"/>
  <c r="F38" i="2"/>
  <c r="E39" i="2"/>
  <c r="F39" i="2"/>
  <c r="E30" i="2"/>
  <c r="E31" i="2"/>
  <c r="F31" i="2"/>
  <c r="E17" i="3"/>
  <c r="F17" i="3"/>
  <c r="E18" i="3"/>
  <c r="F18" i="3"/>
  <c r="E19" i="3"/>
  <c r="F19" i="3"/>
  <c r="E20" i="3"/>
  <c r="F20" i="3"/>
  <c r="E21" i="3"/>
  <c r="F21" i="3"/>
  <c r="E22" i="3"/>
  <c r="F22" i="3"/>
  <c r="D23" i="3"/>
  <c r="F23" i="3"/>
  <c r="D24" i="3"/>
  <c r="F24" i="3"/>
  <c r="D25" i="3"/>
  <c r="F25" i="3"/>
  <c r="D26" i="3"/>
  <c r="F26" i="3"/>
  <c r="D27" i="3"/>
  <c r="F27" i="3"/>
  <c r="D28" i="3"/>
  <c r="F28" i="3"/>
  <c r="D29" i="3"/>
  <c r="F29" i="3"/>
  <c r="F43" i="3"/>
  <c r="F44" i="3"/>
  <c r="F45" i="3"/>
  <c r="D15" i="3"/>
  <c r="D16" i="3"/>
  <c r="D17" i="3"/>
  <c r="D18" i="3"/>
  <c r="D19" i="3"/>
  <c r="D20" i="3"/>
  <c r="D21" i="3"/>
  <c r="D22" i="3"/>
  <c r="D14" i="3"/>
  <c r="E166" i="2"/>
  <c r="E167" i="2"/>
  <c r="F167" i="2"/>
  <c r="E168" i="2"/>
  <c r="F168" i="2"/>
  <c r="E169" i="2"/>
  <c r="E171" i="2"/>
  <c r="F171" i="2"/>
  <c r="E172" i="2"/>
  <c r="F172" i="2"/>
  <c r="E173" i="2"/>
  <c r="F173" i="2"/>
  <c r="E174" i="2"/>
  <c r="F174" i="2"/>
  <c r="E188" i="2"/>
  <c r="F188" i="2"/>
  <c r="E189" i="2"/>
  <c r="E190" i="2"/>
  <c r="F190" i="2"/>
  <c r="E191" i="2"/>
  <c r="F191" i="2"/>
  <c r="E193" i="2"/>
  <c r="F193" i="2"/>
  <c r="E194" i="2"/>
  <c r="F194" i="2"/>
  <c r="E195" i="2"/>
  <c r="F195" i="2"/>
  <c r="E196" i="2"/>
  <c r="F196" i="2"/>
  <c r="D49" i="3"/>
  <c r="D50" i="3"/>
  <c r="D51" i="3"/>
  <c r="D52" i="3"/>
  <c r="D53" i="3"/>
  <c r="D54" i="3"/>
  <c r="D55" i="3"/>
  <c r="D56" i="3"/>
  <c r="D57" i="3"/>
  <c r="E97" i="2"/>
  <c r="F97" i="2"/>
  <c r="D214" i="3"/>
  <c r="D196" i="3"/>
  <c r="E131" i="2"/>
  <c r="F131" i="2"/>
  <c r="K13" i="2"/>
  <c r="M13" i="2"/>
  <c r="P13" i="2"/>
  <c r="E62" i="2"/>
  <c r="F62" i="2"/>
  <c r="E10" i="2"/>
  <c r="F10" i="2"/>
  <c r="E11" i="2"/>
  <c r="F11" i="2"/>
  <c r="E12" i="2"/>
  <c r="F12" i="2"/>
  <c r="E13" i="2"/>
  <c r="F13" i="2"/>
  <c r="E14" i="2"/>
  <c r="F14" i="2"/>
  <c r="E16" i="2"/>
  <c r="F16" i="2"/>
  <c r="E23" i="2"/>
  <c r="F23" i="2"/>
  <c r="E24" i="2"/>
  <c r="F24" i="2"/>
  <c r="E25" i="2"/>
  <c r="F25" i="2"/>
  <c r="E26" i="2"/>
  <c r="F26" i="2"/>
  <c r="E27" i="2"/>
  <c r="F27" i="2"/>
  <c r="E61" i="2"/>
  <c r="F61" i="2"/>
  <c r="E65" i="2"/>
  <c r="F65" i="2"/>
  <c r="E66" i="2"/>
  <c r="F66" i="2"/>
  <c r="E67" i="2"/>
  <c r="F67" i="2"/>
  <c r="E68" i="2"/>
  <c r="F68" i="2"/>
  <c r="E75" i="2"/>
  <c r="A74" i="2" s="1"/>
  <c r="B11" i="1" s="1"/>
  <c r="E76" i="2"/>
  <c r="F76" i="2" s="1"/>
  <c r="E103" i="2"/>
  <c r="F103" i="2"/>
  <c r="E104" i="2"/>
  <c r="F104" i="2"/>
  <c r="E127" i="2"/>
  <c r="E128" i="2"/>
  <c r="F128" i="2"/>
  <c r="E129" i="2"/>
  <c r="F129" i="2"/>
  <c r="E130" i="2"/>
  <c r="F130" i="2"/>
  <c r="E135" i="2"/>
  <c r="F135" i="2"/>
  <c r="E138" i="2"/>
  <c r="E139" i="2"/>
  <c r="F139" i="2"/>
  <c r="E147" i="2"/>
  <c r="E148" i="2"/>
  <c r="E146" i="2"/>
  <c r="F148" i="2"/>
  <c r="E151" i="2"/>
  <c r="E150" i="2"/>
  <c r="E152" i="2"/>
  <c r="F152" i="2"/>
  <c r="E153" i="2"/>
  <c r="F153" i="2"/>
  <c r="E154" i="2"/>
  <c r="F154" i="2"/>
  <c r="E160" i="2"/>
  <c r="F160" i="2"/>
  <c r="E161" i="2"/>
  <c r="F161" i="2"/>
  <c r="E162" i="2"/>
  <c r="F162" i="2"/>
  <c r="D33" i="3"/>
  <c r="D34" i="3"/>
  <c r="D35" i="3"/>
  <c r="D36" i="3"/>
  <c r="D37" i="3"/>
  <c r="D38" i="3"/>
  <c r="D39" i="3"/>
  <c r="D40" i="3"/>
  <c r="D41" i="3"/>
  <c r="D42" i="3"/>
  <c r="D69" i="3"/>
  <c r="D81" i="3"/>
  <c r="D82" i="3"/>
  <c r="D83" i="3"/>
  <c r="D90" i="3"/>
  <c r="D93" i="3"/>
  <c r="D94" i="3"/>
  <c r="D95" i="3"/>
  <c r="D96" i="3"/>
  <c r="D101" i="3"/>
  <c r="D103" i="3"/>
  <c r="D104" i="3"/>
  <c r="D105" i="3"/>
  <c r="D118" i="3"/>
  <c r="D119" i="3"/>
  <c r="D120" i="3"/>
  <c r="D121" i="3"/>
  <c r="D122" i="3"/>
  <c r="D154" i="3"/>
  <c r="D155" i="3"/>
  <c r="D156" i="3"/>
  <c r="D157" i="3"/>
  <c r="D161" i="3"/>
  <c r="A160" i="3"/>
  <c r="D16" i="1"/>
  <c r="D160" i="3"/>
  <c r="D197" i="3"/>
  <c r="D198" i="3"/>
  <c r="D215" i="3"/>
  <c r="D216" i="3"/>
  <c r="D217" i="3"/>
  <c r="D218" i="3"/>
  <c r="D219" i="3"/>
  <c r="D220" i="3"/>
  <c r="D221" i="3"/>
  <c r="D222" i="3"/>
  <c r="D223" i="3"/>
  <c r="D224" i="3"/>
  <c r="D226" i="3"/>
  <c r="D227" i="3"/>
  <c r="D228" i="3"/>
  <c r="K86" i="3"/>
  <c r="D86" i="3"/>
  <c r="K85" i="3"/>
  <c r="D85" i="3"/>
  <c r="K80" i="3"/>
  <c r="K81" i="3"/>
  <c r="K82" i="3"/>
  <c r="K79" i="3"/>
  <c r="K16" i="2"/>
  <c r="M16" i="2"/>
  <c r="P16" i="2"/>
  <c r="A3" i="1"/>
  <c r="E149" i="3"/>
  <c r="E150" i="3"/>
  <c r="F151" i="3"/>
  <c r="E151" i="3"/>
  <c r="H104" i="3"/>
  <c r="H101" i="3"/>
  <c r="H95" i="3"/>
  <c r="E148" i="3"/>
  <c r="E147" i="3"/>
  <c r="K15" i="2"/>
  <c r="K12" i="2"/>
  <c r="E123" i="2"/>
  <c r="F123" i="2"/>
  <c r="E122" i="2"/>
  <c r="F122" i="2"/>
  <c r="G121" i="2"/>
  <c r="E121" i="2"/>
  <c r="F121" i="2"/>
  <c r="J71" i="3"/>
  <c r="F163" i="2"/>
  <c r="D158" i="3"/>
  <c r="D153" i="3"/>
  <c r="B3" i="1"/>
  <c r="E229" i="3"/>
  <c r="E146" i="3"/>
  <c r="E145" i="3"/>
  <c r="E144" i="3"/>
  <c r="E143" i="3"/>
  <c r="E142" i="3"/>
  <c r="E141" i="3"/>
  <c r="E140" i="3"/>
  <c r="E139" i="3"/>
  <c r="E138" i="3"/>
  <c r="E137" i="3"/>
  <c r="E136" i="3"/>
  <c r="E42" i="3"/>
  <c r="E40" i="3"/>
  <c r="H39" i="3"/>
  <c r="E29" i="3"/>
  <c r="E28" i="3"/>
  <c r="E27" i="3"/>
  <c r="E26" i="3"/>
  <c r="E25" i="3"/>
  <c r="E24" i="3"/>
  <c r="E23" i="3"/>
  <c r="E197" i="2"/>
  <c r="F197" i="2"/>
  <c r="E198" i="2"/>
  <c r="F198" i="2"/>
  <c r="E199" i="2"/>
  <c r="F199" i="2"/>
  <c r="E200" i="2"/>
  <c r="F200" i="2"/>
  <c r="A2" i="3"/>
  <c r="D58" i="3"/>
  <c r="F58" i="3"/>
  <c r="D59" i="3"/>
  <c r="F59" i="3"/>
  <c r="D60" i="3"/>
  <c r="F60" i="3"/>
  <c r="D61" i="3"/>
  <c r="F61" i="3"/>
  <c r="D62" i="3"/>
  <c r="F62" i="3"/>
  <c r="D63" i="3"/>
  <c r="F63" i="3"/>
  <c r="D64" i="3"/>
  <c r="F64" i="3"/>
  <c r="D65" i="3"/>
  <c r="F65" i="3"/>
  <c r="D66" i="3"/>
  <c r="F66" i="3"/>
  <c r="L214" i="3"/>
  <c r="M214" i="3"/>
  <c r="N214" i="3"/>
  <c r="O214" i="3"/>
  <c r="L72" i="3"/>
  <c r="M72" i="3"/>
  <c r="N72" i="3"/>
  <c r="O72" i="3"/>
  <c r="D213" i="3"/>
  <c r="D225" i="3"/>
  <c r="D212" i="3"/>
  <c r="D84" i="3"/>
  <c r="J31" i="2"/>
  <c r="C7" i="1"/>
  <c r="A14" i="3"/>
  <c r="D6" i="1"/>
  <c r="E102" i="2"/>
  <c r="F102" i="2"/>
  <c r="D75" i="3"/>
  <c r="F79" i="2"/>
  <c r="F127" i="2"/>
  <c r="F30" i="2"/>
  <c r="A153" i="3"/>
  <c r="D15" i="1"/>
  <c r="D195" i="3"/>
  <c r="D70" i="3"/>
  <c r="D72" i="3"/>
  <c r="D76" i="3"/>
  <c r="D71" i="3"/>
  <c r="D99" i="3"/>
  <c r="D100" i="3"/>
  <c r="E63" i="2"/>
  <c r="G15" i="2"/>
  <c r="J15" i="2"/>
  <c r="E15" i="2"/>
  <c r="F15" i="2"/>
  <c r="F137" i="3"/>
  <c r="E70" i="2"/>
  <c r="F70" i="2"/>
  <c r="F169" i="2"/>
  <c r="A146" i="2"/>
  <c r="B15" i="1"/>
  <c r="B108" i="2"/>
  <c r="B105" i="2"/>
  <c r="E80" i="2"/>
  <c r="F80" i="2"/>
  <c r="E126" i="2"/>
  <c r="E17" i="2"/>
  <c r="L100" i="3"/>
  <c r="M100" i="3"/>
  <c r="N100" i="3"/>
  <c r="O100" i="3"/>
  <c r="H146" i="2"/>
  <c r="C15" i="1"/>
  <c r="G64" i="2"/>
  <c r="J64" i="2"/>
  <c r="E64" i="2"/>
  <c r="F64" i="2"/>
  <c r="H95" i="2"/>
  <c r="E60" i="2"/>
  <c r="E21" i="2"/>
  <c r="H150" i="2"/>
  <c r="C16" i="1"/>
  <c r="A195" i="3"/>
  <c r="D18" i="1"/>
  <c r="E195" i="3"/>
  <c r="E18" i="1"/>
  <c r="A117" i="3"/>
  <c r="D13" i="1"/>
  <c r="E98" i="3"/>
  <c r="E12" i="1"/>
  <c r="G15" i="1"/>
  <c r="E9" i="1"/>
  <c r="A48" i="3"/>
  <c r="D8" i="1"/>
  <c r="D48" i="3"/>
  <c r="D32" i="3"/>
  <c r="A32" i="3"/>
  <c r="D7" i="1"/>
  <c r="A134" i="2"/>
  <c r="B14" i="1"/>
  <c r="E52" i="2"/>
  <c r="A52" i="2"/>
  <c r="B9" i="1"/>
  <c r="A41" i="2"/>
  <c r="B8" i="1"/>
  <c r="G8" i="1"/>
  <c r="N31" i="2"/>
  <c r="O31" i="2"/>
  <c r="P31" i="2"/>
  <c r="D102" i="3"/>
  <c r="D98" i="3"/>
  <c r="E96" i="2"/>
  <c r="F96" i="2"/>
  <c r="F126" i="2"/>
  <c r="E185" i="2"/>
  <c r="A150" i="2"/>
  <c r="B16" i="1"/>
  <c r="G16" i="1"/>
  <c r="F63" i="2"/>
  <c r="E165" i="2"/>
  <c r="E41" i="2"/>
  <c r="A21" i="2"/>
  <c r="B6" i="1"/>
  <c r="G6" i="1"/>
  <c r="A126" i="2"/>
  <c r="B13" i="1"/>
  <c r="G13" i="1"/>
  <c r="C18" i="1"/>
  <c r="F18" i="1"/>
  <c r="G96" i="2"/>
  <c r="J96" i="2"/>
  <c r="G80" i="2"/>
  <c r="J80" i="2"/>
  <c r="C11" i="1"/>
  <c r="H80" i="3"/>
  <c r="G14" i="1"/>
  <c r="H79" i="3"/>
  <c r="D79" i="3"/>
  <c r="E117" i="3"/>
  <c r="E13" i="1"/>
  <c r="F13" i="1"/>
  <c r="H185" i="2"/>
  <c r="C19" i="1"/>
  <c r="E160" i="3"/>
  <c r="E16" i="1"/>
  <c r="E32" i="3"/>
  <c r="E7" i="1"/>
  <c r="F7" i="1"/>
  <c r="C8" i="1"/>
  <c r="C9" i="1"/>
  <c r="F15" i="1"/>
  <c r="K111" i="2"/>
  <c r="F17" i="2"/>
  <c r="B5" i="1"/>
  <c r="G5" i="1" s="1"/>
  <c r="E9" i="2"/>
  <c r="B7" i="1"/>
  <c r="G7" i="1" s="1"/>
  <c r="E48" i="3"/>
  <c r="E8" i="1"/>
  <c r="C5" i="1"/>
  <c r="F5" i="1" s="1"/>
  <c r="D117" i="3"/>
  <c r="E29" i="2"/>
  <c r="N13" i="2"/>
  <c r="O13" i="2"/>
  <c r="P14" i="2"/>
  <c r="A185" i="2"/>
  <c r="B19" i="1"/>
  <c r="K10" i="2"/>
  <c r="M10" i="2"/>
  <c r="N10" i="2"/>
  <c r="O10" i="2"/>
  <c r="P11" i="2"/>
  <c r="F147" i="2"/>
  <c r="F146" i="2"/>
  <c r="J76" i="3"/>
  <c r="L76" i="3"/>
  <c r="M76" i="3"/>
  <c r="N76" i="3"/>
  <c r="D73" i="3"/>
  <c r="A60" i="2"/>
  <c r="B10" i="1"/>
  <c r="F189" i="2"/>
  <c r="F185" i="2"/>
  <c r="F166" i="2"/>
  <c r="F165" i="2"/>
  <c r="F42" i="2"/>
  <c r="F41" i="2"/>
  <c r="F11" i="3"/>
  <c r="E8" i="3"/>
  <c r="E5" i="1"/>
  <c r="G100" i="2"/>
  <c r="J100" i="2"/>
  <c r="E134" i="2"/>
  <c r="F139" i="3"/>
  <c r="J158" i="2"/>
  <c r="C17" i="1"/>
  <c r="C98" i="2"/>
  <c r="F151" i="2"/>
  <c r="F150" i="2"/>
  <c r="F138" i="2"/>
  <c r="F134" i="2"/>
  <c r="F53" i="2"/>
  <c r="F52" i="2"/>
  <c r="F138" i="3"/>
  <c r="E135" i="3"/>
  <c r="E14" i="1"/>
  <c r="C72" i="2"/>
  <c r="E212" i="3"/>
  <c r="E19" i="1"/>
  <c r="F19" i="1"/>
  <c r="N16" i="2"/>
  <c r="O16" i="2"/>
  <c r="P17" i="2"/>
  <c r="E71" i="2"/>
  <c r="F71" i="2"/>
  <c r="A165" i="2"/>
  <c r="B18" i="1"/>
  <c r="A212" i="3"/>
  <c r="D19" i="1"/>
  <c r="H179" i="3"/>
  <c r="F10" i="1"/>
  <c r="F6" i="1"/>
  <c r="D91" i="3"/>
  <c r="C14" i="1"/>
  <c r="O93" i="3"/>
  <c r="F16" i="1"/>
  <c r="P20" i="2"/>
  <c r="P21" i="2"/>
  <c r="G18" i="1"/>
  <c r="F9" i="1"/>
  <c r="F14" i="1"/>
  <c r="F8" i="1"/>
  <c r="A98" i="3"/>
  <c r="D12" i="1"/>
  <c r="D179" i="3"/>
  <c r="O76" i="3"/>
  <c r="G72" i="2"/>
  <c r="J72" i="2"/>
  <c r="E72" i="2"/>
  <c r="F72" i="2"/>
  <c r="A78" i="3"/>
  <c r="D10" i="1"/>
  <c r="G10" i="1"/>
  <c r="D78" i="3"/>
  <c r="G19" i="1"/>
  <c r="F9" i="2"/>
  <c r="E180" i="3"/>
  <c r="H180" i="3"/>
  <c r="H92" i="3"/>
  <c r="E98" i="2"/>
  <c r="G98" i="2"/>
  <c r="J98" i="2"/>
  <c r="C99" i="2"/>
  <c r="F21" i="2"/>
  <c r="D68" i="3"/>
  <c r="A68" i="3"/>
  <c r="D92" i="3"/>
  <c r="D89" i="3"/>
  <c r="P29" i="2"/>
  <c r="D180" i="3"/>
  <c r="D178" i="3"/>
  <c r="G99" i="2"/>
  <c r="J99" i="2"/>
  <c r="C12" i="1"/>
  <c r="C100" i="2"/>
  <c r="E99" i="2"/>
  <c r="F99" i="2"/>
  <c r="F98" i="2"/>
  <c r="E158" i="2"/>
  <c r="E159" i="2"/>
  <c r="F159" i="2"/>
  <c r="E11" i="1"/>
  <c r="D9" i="1"/>
  <c r="D88" i="3"/>
  <c r="A88" i="3"/>
  <c r="D11" i="1"/>
  <c r="F12" i="1"/>
  <c r="F158" i="2"/>
  <c r="F157" i="2"/>
  <c r="E157" i="2"/>
  <c r="A157" i="2"/>
  <c r="B17" i="1"/>
  <c r="E100" i="2"/>
  <c r="C101" i="2"/>
  <c r="E101" i="2"/>
  <c r="F101" i="2"/>
  <c r="F11" i="1"/>
  <c r="G9" i="1"/>
  <c r="F100" i="2"/>
  <c r="F95" i="2"/>
  <c r="E95" i="2"/>
  <c r="A95" i="2"/>
  <c r="B12" i="1"/>
  <c r="G12" i="1"/>
  <c r="E74" i="2" l="1"/>
  <c r="F75" i="2"/>
  <c r="F74" i="2" s="1"/>
  <c r="B22" i="1"/>
  <c r="B21" i="1" s="1"/>
  <c r="C22" i="1"/>
  <c r="E178" i="3"/>
  <c r="E17" i="1" s="1"/>
  <c r="A178" i="3"/>
  <c r="D3" i="3"/>
  <c r="J7" i="2"/>
  <c r="G11" i="1"/>
  <c r="D17" i="1" l="1"/>
  <c r="B3" i="3"/>
  <c r="F17" i="1"/>
  <c r="E22" i="1"/>
  <c r="E27" i="1" s="1"/>
  <c r="D22" i="1" l="1"/>
  <c r="G17" i="1"/>
  <c r="D21" i="1" l="1"/>
  <c r="F21" i="1" s="1"/>
  <c r="F23" i="1"/>
  <c r="F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tc={3E46EB7C-4594-49B3-BBB9-8E0A85F28730}</author>
    <author>tc={D47B3258-C2B6-4795-94FA-B777CE860A96}</author>
  </authors>
  <commentList>
    <comment ref="C15" authorId="0" shapeId="0" xr:uid="{00000000-0006-0000-0200-000001000000}">
      <text>
        <r>
          <rPr>
            <sz val="11"/>
            <color indexed="8"/>
            <rFont val="Calibri"/>
            <family val="2"/>
            <charset val="238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Nem biztos hogy kell</t>
        </r>
      </text>
    </comment>
    <comment ref="C41" authorId="1" shapeId="0" xr:uid="{00000000-0006-0000-0200-000002000000}">
      <text>
        <r>
          <rPr>
            <sz val="11"/>
            <color indexed="8"/>
            <rFont val="Calibri"/>
            <family val="2"/>
            <charset val="238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??</t>
        </r>
      </text>
    </comment>
  </commentList>
</comments>
</file>

<file path=xl/sharedStrings.xml><?xml version="1.0" encoding="utf-8"?>
<sst xmlns="http://schemas.openxmlformats.org/spreadsheetml/2006/main" count="670" uniqueCount="385">
  <si>
    <t>Forgách u.</t>
  </si>
  <si>
    <r>
      <rPr>
        <sz val="14"/>
        <color indexed="8"/>
        <rFont val="Arial"/>
        <family val="2"/>
        <charset val="238"/>
      </rPr>
      <t xml:space="preserve">Ez a költségvetés négy lapfülön van, </t>
    </r>
    <r>
      <rPr>
        <sz val="14"/>
        <color indexed="8"/>
        <rFont val="Arial Black"/>
        <family val="2"/>
        <charset val="238"/>
      </rPr>
      <t xml:space="preserve">lásd ballra alul: </t>
    </r>
    <r>
      <rPr>
        <sz val="14"/>
        <color indexed="8"/>
        <rFont val="Arial"/>
        <family val="2"/>
        <charset val="238"/>
      </rPr>
      <t>ugymint, Összesítés, Díj, Anyag, Kérdések.</t>
    </r>
  </si>
  <si>
    <r>
      <t xml:space="preserve">várható teljes munkadíj     </t>
    </r>
    <r>
      <rPr>
        <sz val="10"/>
        <rFont val="Arial"/>
        <family val="2"/>
        <charset val="238"/>
      </rPr>
      <t>kedvezmények nélküli</t>
    </r>
  </si>
  <si>
    <r>
      <rPr>
        <b/>
        <sz val="10"/>
        <color indexed="12"/>
        <rFont val="Arial"/>
        <family val="2"/>
        <charset val="238"/>
      </rPr>
      <t xml:space="preserve">Aktuális </t>
    </r>
    <r>
      <rPr>
        <b/>
        <sz val="10"/>
        <color indexed="10"/>
        <rFont val="Arial Black"/>
        <family val="2"/>
        <charset val="238"/>
      </rPr>
      <t>MUNKADÍJ</t>
    </r>
    <r>
      <rPr>
        <b/>
        <sz val="10"/>
        <color indexed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    </t>
    </r>
    <r>
      <rPr>
        <sz val="10"/>
        <rFont val="Arial"/>
        <family val="2"/>
        <charset val="238"/>
      </rPr>
      <t>kedvezménnyel</t>
    </r>
  </si>
  <si>
    <t>várható Anyagköltségek</t>
  </si>
  <si>
    <r>
      <rPr>
        <b/>
        <sz val="11"/>
        <color indexed="12"/>
        <rFont val="Calibri"/>
        <family val="2"/>
        <charset val="238"/>
      </rPr>
      <t>AKTUÁLIS</t>
    </r>
    <r>
      <rPr>
        <b/>
        <sz val="11"/>
        <color indexed="8"/>
        <rFont val="Calibri"/>
        <family val="2"/>
        <charset val="238"/>
      </rPr>
      <t xml:space="preserve"> </t>
    </r>
    <r>
      <rPr>
        <b/>
        <sz val="11"/>
        <color indexed="10"/>
        <rFont val="Arial Black"/>
        <family val="2"/>
        <charset val="238"/>
      </rPr>
      <t>ANYAG</t>
    </r>
  </si>
  <si>
    <t>AKTUÁLIS összeg</t>
  </si>
  <si>
    <t>összesen</t>
  </si>
  <si>
    <t>Bontások</t>
  </si>
  <si>
    <t>Fűtés és Gázvezeték kiépítés</t>
  </si>
  <si>
    <t>Vízvezeték kiépítés</t>
  </si>
  <si>
    <t>Villany szerelés</t>
  </si>
  <si>
    <t>Aljzatbeton, Falak, Vakolatok</t>
  </si>
  <si>
    <t>Galéria</t>
  </si>
  <si>
    <t>Burkolatok</t>
  </si>
  <si>
    <t>Festés, tapétázás</t>
  </si>
  <si>
    <t>Mázolás</t>
  </si>
  <si>
    <t>Szerelvényezés, beüzemelés</t>
  </si>
  <si>
    <t>Füstgáz elvezetés</t>
  </si>
  <si>
    <t xml:space="preserve"> Hitelesítések </t>
  </si>
  <si>
    <t>Sitt, kezelés,  elszállítás</t>
  </si>
  <si>
    <t>Kimaradt</t>
  </si>
  <si>
    <t>Keletkezni látszik</t>
  </si>
  <si>
    <r>
      <rPr>
        <b/>
        <sz val="12"/>
        <color indexed="10"/>
        <rFont val="Arial"/>
        <family val="2"/>
        <charset val="238"/>
      </rPr>
      <t>számlás</t>
    </r>
    <r>
      <rPr>
        <b/>
        <sz val="12"/>
        <color indexed="12"/>
        <rFont val="Arial"/>
        <family val="2"/>
        <charset val="238"/>
      </rPr>
      <t xml:space="preserve"> anyagbeszerzés pl.</t>
    </r>
  </si>
  <si>
    <t>http://www.lakasfelujitasunk.hu/anyagbeszerzes/</t>
  </si>
  <si>
    <t>Biztonsági tartalék</t>
  </si>
  <si>
    <t>tartalék összesen, amiről még nem tudjuk, mire kell….</t>
  </si>
  <si>
    <t>aktuális, nettó/bruttó</t>
  </si>
  <si>
    <t>alap</t>
  </si>
  <si>
    <t>AKTUÁLIS</t>
  </si>
  <si>
    <t xml:space="preserve">tervezett nettó/bruttó </t>
  </si>
  <si>
    <t>Fontos informciók a költségvetéshez:</t>
  </si>
  <si>
    <r>
      <rPr>
        <sz val="10"/>
        <rFont val="Arial Black"/>
        <family val="2"/>
        <charset val="238"/>
      </rPr>
      <t xml:space="preserve">DÍJ </t>
    </r>
    <r>
      <rPr>
        <b/>
        <sz val="10"/>
        <color rgb="FFFF0000"/>
        <rFont val="Arial"/>
        <family val="2"/>
        <charset val="238"/>
      </rPr>
      <t>nettó</t>
    </r>
  </si>
  <si>
    <r>
      <rPr>
        <sz val="11"/>
        <color indexed="8"/>
        <rFont val="Arial Black"/>
        <family val="2"/>
        <charset val="238"/>
      </rPr>
      <t>ANYAG</t>
    </r>
    <r>
      <rPr>
        <sz val="11"/>
        <color indexed="8"/>
        <rFont val="Calibri"/>
        <family val="2"/>
        <charset val="238"/>
      </rPr>
      <t xml:space="preserve"> </t>
    </r>
    <r>
      <rPr>
        <b/>
        <sz val="11"/>
        <color rgb="FFFF0000"/>
        <rFont val="Calibri"/>
        <family val="2"/>
        <charset val="238"/>
      </rPr>
      <t>bruttó</t>
    </r>
  </si>
  <si>
    <t>KÖLTSÉGKÁLÓVAL</t>
  </si>
  <si>
    <t>http://lakasfelujitasunk.hu/felmeres.html</t>
  </si>
  <si>
    <r>
      <t xml:space="preserve"> Felmérés-kalkuláció díjmentes az első költségvetés vázlatig. Azt követően már nem lehet ingyenes, mert akkor azt másnak kellene megfizetni.
Egy átlagos teljes felújítás megalapozott költségvetése kiszámolva három napos munka átlagban.      
Védve a korrekt Ügyfeleinket, a díjmentes első vázlat után, </t>
    </r>
    <r>
      <rPr>
        <b/>
        <sz val="11"/>
        <color indexed="8"/>
        <rFont val="Arial"/>
        <family val="2"/>
        <charset val="238"/>
      </rPr>
      <t>ha komolyra fordul a dolog, csak egy húszas utalása után folytathatom a számításokat.</t>
    </r>
  </si>
  <si>
    <t>felvett:</t>
  </si>
  <si>
    <t>dátum:</t>
  </si>
  <si>
    <t>megjegyzés:</t>
  </si>
  <si>
    <r>
      <t xml:space="preserve">jelenlegi különbözet: az </t>
    </r>
    <r>
      <rPr>
        <sz val="11"/>
        <color indexed="10"/>
        <rFont val="Arial Black"/>
        <family val="2"/>
        <charset val="238"/>
      </rPr>
      <t>aktuális fizetni való…</t>
    </r>
  </si>
  <si>
    <t>utalva</t>
  </si>
  <si>
    <t>1210 0011 -   1776 0328  -  0000 0000</t>
  </si>
  <si>
    <t>költségvetési</t>
  </si>
  <si>
    <t>AuraColor265</t>
  </si>
  <si>
    <t>Díjkalkuláció</t>
  </si>
  <si>
    <t xml:space="preserve">Kérem, minden számot összegzést Ön is ellenőrizzen, </t>
  </si>
  <si>
    <t>Bármilyen számszaki hiba előfordulhat!</t>
  </si>
  <si>
    <t>auracolor@hotmail.com  Tóth Róbert +3630 68 00 444</t>
  </si>
  <si>
    <t>Gyakoriak az összegzési hibák!</t>
  </si>
  <si>
    <t>Aktuális munkadíj kedvezménnyel nettó összesen:</t>
  </si>
  <si>
    <t>Kezdéskor ezt az oszlopot kinullázzuk, majd ahogy készülnek a dolgok, újra visszaírjuk.</t>
  </si>
  <si>
    <t>kedvezmény nélkül:</t>
  </si>
  <si>
    <r>
      <t xml:space="preserve">Sajnos, azt nem garantálhatjuk, hogy a költségvetés tervezet mindent magába foglal. </t>
    </r>
    <r>
      <rPr>
        <sz val="11"/>
        <color indexed="12"/>
        <rFont val="Arial Black"/>
        <family val="2"/>
        <charset val="238"/>
      </rPr>
      <t>A végső fizetnivalót a valóság határozza meg.</t>
    </r>
    <r>
      <rPr>
        <sz val="11"/>
        <color indexed="10"/>
        <rFont val="Arial Black"/>
        <family val="2"/>
        <charset val="238"/>
      </rPr>
      <t xml:space="preserve"> Ezért kérjük, hogy a költségvetést tételesen ellenőrizze, hogy minél kevesebb plussz költség merülhessen fel kivitelezés közben!!!</t>
    </r>
  </si>
  <si>
    <t>alapár,</t>
  </si>
  <si>
    <t>tervezett mennyiség,</t>
  </si>
  <si>
    <t>annyi mint:</t>
  </si>
  <si>
    <t>tervezett összeg</t>
  </si>
  <si>
    <t>valóságos mennyiség,</t>
  </si>
  <si>
    <t>aktuális</t>
  </si>
  <si>
    <t>Hátra van még...</t>
  </si>
  <si>
    <t>Ft/m2, Ft/m, Ft/db</t>
  </si>
  <si>
    <t>m2, m, db</t>
  </si>
  <si>
    <t>KÉSZ</t>
  </si>
  <si>
    <t>padló</t>
  </si>
  <si>
    <t>vastagság</t>
  </si>
  <si>
    <t>térfogat</t>
  </si>
  <si>
    <t>súly 1,6 kg/lit</t>
  </si>
  <si>
    <t>csomagolva</t>
  </si>
  <si>
    <t>konténer lazaságú térfogat</t>
  </si>
  <si>
    <t>hidegpadló bontás</t>
  </si>
  <si>
    <t>fal bontása</t>
  </si>
  <si>
    <t>ha mondjuk 27 zsák egy m3, akkor:</t>
  </si>
  <si>
    <r>
      <t>műtárgy bontás, pl. kád, mosdó,  polc, ajtótok, kazán, csapo</t>
    </r>
    <r>
      <rPr>
        <b/>
        <sz val="12"/>
        <color indexed="10"/>
        <rFont val="Arial"/>
        <family val="2"/>
        <charset val="238"/>
      </rPr>
      <t>k, megszámolható darabok, mondjuk…</t>
    </r>
  </si>
  <si>
    <r>
      <t xml:space="preserve">vakolat bontás kívül </t>
    </r>
    <r>
      <rPr>
        <b/>
        <sz val="12"/>
        <color indexed="10"/>
        <rFont val="Arial"/>
        <family val="2"/>
        <charset val="238"/>
      </rPr>
      <t>mondjuk</t>
    </r>
  </si>
  <si>
    <r>
      <t xml:space="preserve">gázcsõ megszüntetés </t>
    </r>
    <r>
      <rPr>
        <b/>
        <sz val="12"/>
        <color indexed="10"/>
        <rFont val="Arial"/>
        <family val="2"/>
        <charset val="238"/>
      </rPr>
      <t>mondjuk</t>
    </r>
  </si>
  <si>
    <r>
      <t xml:space="preserve"> csempe bontása </t>
    </r>
    <r>
      <rPr>
        <b/>
        <sz val="12"/>
        <color indexed="10"/>
        <rFont val="Arial"/>
        <family val="2"/>
        <charset val="238"/>
      </rPr>
      <t>mondjuk</t>
    </r>
  </si>
  <si>
    <t>laminált parketta bontása</t>
  </si>
  <si>
    <t>tapéta bontása</t>
  </si>
  <si>
    <t>ajtó bontás</t>
  </si>
  <si>
    <r>
      <t xml:space="preserve">Fűtés és Gázvezeték kiépítés, </t>
    </r>
    <r>
      <rPr>
        <b/>
        <sz val="12"/>
        <color indexed="10"/>
        <rFont val="Arial"/>
        <family val="2"/>
        <charset val="238"/>
      </rPr>
      <t>nem teszünk rá hőszigetelést, lakáson belül minek is?</t>
    </r>
    <r>
      <rPr>
        <b/>
        <sz val="12"/>
        <color indexed="12"/>
        <rFont val="Arial"/>
        <family val="2"/>
        <charset val="238"/>
      </rPr>
      <t xml:space="preserve"> Külön kérésre tehetünk rá hőszigetelést, felárért.</t>
    </r>
  </si>
  <si>
    <t>elkészült mennyiség,</t>
  </si>
  <si>
    <t>bontási sitt összesen:</t>
  </si>
  <si>
    <t>Zsák:</t>
  </si>
  <si>
    <t>gázkonvektor megszüntetés, fal javítás</t>
  </si>
  <si>
    <t>temperáló padlófűtés kialakítása</t>
  </si>
  <si>
    <t>radiátor kiállás, törölköző szárító</t>
  </si>
  <si>
    <t>gázkazán  installálás</t>
  </si>
  <si>
    <t>klíma előkészítés, csövek beépítése</t>
  </si>
  <si>
    <r>
      <t xml:space="preserve">Vízvezeték kiépítés, </t>
    </r>
    <r>
      <rPr>
        <b/>
        <sz val="12"/>
        <color indexed="10"/>
        <rFont val="Arial"/>
        <family val="2"/>
        <charset val="238"/>
      </rPr>
      <t>nem teszünk rá hőszigetelést, lakáson belül minek is?</t>
    </r>
    <r>
      <rPr>
        <b/>
        <sz val="12"/>
        <color indexed="12"/>
        <rFont val="Arial"/>
        <family val="2"/>
        <charset val="238"/>
      </rPr>
      <t xml:space="preserve"> Külön kérésre tehetünk rá hőszigetelést, felárért.</t>
    </r>
  </si>
  <si>
    <t>mennyiség,</t>
  </si>
  <si>
    <t>plusz építési sitt + ajtók tokok</t>
  </si>
  <si>
    <t>az összesen:</t>
  </si>
  <si>
    <t>stang elzárás</t>
  </si>
  <si>
    <t>laminált bontása</t>
  </si>
  <si>
    <t>wc FELSŐtartály kiépítése</t>
  </si>
  <si>
    <t>vízóra áthelyezés</t>
  </si>
  <si>
    <r>
      <rPr>
        <b/>
        <sz val="22"/>
        <color indexed="12"/>
        <rFont val="Arial"/>
        <family val="2"/>
        <charset val="238"/>
      </rPr>
      <t>Villany szerelés</t>
    </r>
    <r>
      <rPr>
        <b/>
        <sz val="12"/>
        <color indexed="12"/>
        <rFont val="Arial"/>
        <family val="2"/>
        <charset val="238"/>
      </rPr>
      <t xml:space="preserve"> MTK sodrott réz vezetékkel, csövezés nélkül.                                         </t>
    </r>
    <r>
      <rPr>
        <sz val="12"/>
        <color indexed="10"/>
        <rFont val="Arial"/>
        <family val="2"/>
        <charset val="238"/>
      </rPr>
      <t>(Magyar Szabvány, Csövezve, merev rézzel az +40%)</t>
    </r>
  </si>
  <si>
    <r>
      <t xml:space="preserve">konyha erős </t>
    </r>
    <r>
      <rPr>
        <b/>
        <sz val="12"/>
        <color rgb="FFFF0000"/>
        <rFont val="Arial"/>
        <family val="2"/>
        <charset val="238"/>
      </rPr>
      <t>INDUKCIÓS</t>
    </r>
    <r>
      <rPr>
        <sz val="12"/>
        <rFont val="Arial"/>
        <family val="2"/>
        <charset val="238"/>
      </rPr>
      <t xml:space="preserve"> vezeték külön vezeték kiépítése</t>
    </r>
  </si>
  <si>
    <t>konnektor helyek kiképzése</t>
  </si>
  <si>
    <t>világitás, két kapcsolóval</t>
  </si>
  <si>
    <t>spott lámpa</t>
  </si>
  <si>
    <t>világitás, egy kapcsolóval</t>
  </si>
  <si>
    <t>komunikációs kiállás, dupla vezetékkel</t>
  </si>
  <si>
    <t>led szalagok életrekeltése</t>
  </si>
  <si>
    <t>biztosítéktábla, ujra szerelése, Fi relével</t>
  </si>
  <si>
    <t>réteg</t>
  </si>
  <si>
    <t>álmenyezet, a konyhában</t>
  </si>
  <si>
    <t>egész fürdőszoba vízszigetelése</t>
  </si>
  <si>
    <t>egész fürdőszoba aljzatkiegyenlítése</t>
  </si>
  <si>
    <t>belső ajtó csere</t>
  </si>
  <si>
    <t>fémszerkezet építése</t>
  </si>
  <si>
    <t>rozszdagátlás, alapozás 2 rtg.</t>
  </si>
  <si>
    <t>Osb lapozás</t>
  </si>
  <si>
    <t>kartonozás</t>
  </si>
  <si>
    <t>korlát speciális ritka rácsos korlát</t>
  </si>
  <si>
    <t>lépcső lapok, csiszolása, lakkozása, telepítése (átlagos,  egyszerű lépcső)</t>
  </si>
  <si>
    <t>plusz gerendázás, lábak</t>
  </si>
  <si>
    <t>egyszerű lapos acél létra, vagy lépcső burkolatlan, anyagostul, deszkák nélkül, https://auracolor.hu/galeria-lepcsok/</t>
  </si>
  <si>
    <t>látszó fém részek lakkozása, 2 rtg.</t>
  </si>
  <si>
    <r>
      <rPr>
        <b/>
        <sz val="12"/>
        <color rgb="FFFF0000"/>
        <rFont val="Arial"/>
        <family val="2"/>
        <charset val="238"/>
      </rPr>
      <t>Szükség esetén</t>
    </r>
    <r>
      <rPr>
        <sz val="12"/>
        <rFont val="Arial"/>
        <family val="2"/>
        <charset val="238"/>
      </rPr>
      <t xml:space="preserve"> galéria építés alatti értékek megvédése az </t>
    </r>
    <r>
      <rPr>
        <b/>
        <sz val="12"/>
        <color rgb="FFFF0000"/>
        <rFont val="Arial"/>
        <family val="2"/>
        <charset val="238"/>
      </rPr>
      <t>izzó vasgolyóktól, heggesztőtől</t>
    </r>
  </si>
  <si>
    <t>karton lebontása, sittelése</t>
  </si>
  <si>
    <t>laminált parketta rakása, szegélyezve</t>
  </si>
  <si>
    <r>
      <t xml:space="preserve">Burkolatok, </t>
    </r>
    <r>
      <rPr>
        <sz val="12"/>
        <color indexed="12"/>
        <rFont val="Arial"/>
        <family val="2"/>
        <charset val="238"/>
      </rPr>
      <t xml:space="preserve">alapesetben a sima "gondolkodás" nélükli burkolatokkal számolunk. </t>
    </r>
    <r>
      <rPr>
        <sz val="12"/>
        <color indexed="10"/>
        <rFont val="Arial"/>
        <family val="2"/>
        <charset val="238"/>
      </rPr>
      <t xml:space="preserve">A cifrázás néha kétszer annyi </t>
    </r>
    <r>
      <rPr>
        <sz val="12"/>
        <color indexed="12"/>
        <rFont val="Arial"/>
        <family val="2"/>
        <charset val="238"/>
      </rPr>
      <t>figyelmet követelnek, annak az árát is növelnünk kell...</t>
    </r>
  </si>
  <si>
    <t>konyha padló</t>
  </si>
  <si>
    <t>konyha csempe mondjuk</t>
  </si>
  <si>
    <t>fugázás</t>
  </si>
  <si>
    <t>lamináltparketta lerakás</t>
  </si>
  <si>
    <t>wc, padló javítás</t>
  </si>
  <si>
    <r>
      <t xml:space="preserve">Festés, </t>
    </r>
    <r>
      <rPr>
        <sz val="12"/>
        <color indexed="12"/>
        <rFont val="Arial"/>
        <family val="2"/>
        <charset val="238"/>
      </rPr>
      <t xml:space="preserve">alaphelyzetben élhető, szokásos minőségű felületek kialakítására vonatkozik. Ebben nincs benne a falak kiegyenesítése, függőlegesbe hozása. </t>
    </r>
    <r>
      <rPr>
        <b/>
        <sz val="12"/>
        <color indexed="12"/>
        <rFont val="Arial"/>
        <family val="2"/>
        <charset val="238"/>
      </rPr>
      <t xml:space="preserve">Alaphelyzetben 2 rtg festésre vonatkozik. </t>
    </r>
    <r>
      <rPr>
        <sz val="12"/>
        <color indexed="10"/>
        <rFont val="Arial"/>
        <family val="2"/>
        <charset val="238"/>
      </rPr>
      <t xml:space="preserve">Néha a valóság ettől eltérhet. A fizetni valót a valósághoz kell igazítsuk... </t>
    </r>
    <r>
      <rPr>
        <b/>
        <sz val="12"/>
        <color indexed="10"/>
        <rFont val="Arial"/>
        <family val="2"/>
        <charset val="238"/>
      </rPr>
      <t>A színezés feláras, színhatárképzés!</t>
    </r>
  </si>
  <si>
    <t>általános apró javítás a falakon</t>
  </si>
  <si>
    <r>
      <t xml:space="preserve">glettelés 2 rtg. telibe </t>
    </r>
    <r>
      <rPr>
        <b/>
        <sz val="12"/>
        <color indexed="10"/>
        <rFont val="Arial"/>
        <family val="2"/>
        <charset val="238"/>
      </rPr>
      <t>kétszer</t>
    </r>
  </si>
  <si>
    <t>csiszolás</t>
  </si>
  <si>
    <t>tapadóhídazás</t>
  </si>
  <si>
    <t>festés</t>
  </si>
  <si>
    <t>fleckelés (apró hibák javítása az első festés után)</t>
  </si>
  <si>
    <t>színhatár képzés</t>
  </si>
  <si>
    <t>tapétázás</t>
  </si>
  <si>
    <t>mennyezetek</t>
  </si>
  <si>
    <t>nappali fala</t>
  </si>
  <si>
    <t>konyha-előtér fala</t>
  </si>
  <si>
    <t>wc-fürdő fala</t>
  </si>
  <si>
    <t>fél szoba fala</t>
  </si>
  <si>
    <t>egyenesítés  sarok élek</t>
  </si>
  <si>
    <t>egyenesítés felületsík</t>
  </si>
  <si>
    <t>függőlegesítés</t>
  </si>
  <si>
    <t>Ajtókat cseréljük</t>
  </si>
  <si>
    <t>tok mázolás</t>
  </si>
  <si>
    <r>
      <t xml:space="preserve">tisztasági 1rtg. Mázolás </t>
    </r>
    <r>
      <rPr>
        <sz val="12"/>
        <color indexed="10"/>
        <rFont val="Arial"/>
        <family val="2"/>
        <charset val="238"/>
      </rPr>
      <t>mondjuk</t>
    </r>
  </si>
  <si>
    <t>élhető 2rtg. mázolás</t>
  </si>
  <si>
    <t>magas mimőségű 3 rtg. Új alapon.</t>
  </si>
  <si>
    <t>cső mázolás</t>
  </si>
  <si>
    <t xml:space="preserve">tervezett összeg </t>
  </si>
  <si>
    <r>
      <t>Víz szerelvényezés, lámpa, Wc, darálós wc, öblírótő tartály, csapok,  szifonok, szaniterek, fali tárgyak (számolható darabok) mondjuk…</t>
    </r>
    <r>
      <rPr>
        <b/>
        <sz val="12"/>
        <rFont val="Arial"/>
        <family val="2"/>
        <charset val="238"/>
      </rPr>
      <t>pontosítani...</t>
    </r>
  </si>
  <si>
    <r>
      <t>Villany szerelvényezés (az összes megszámolható darab, konnektor,  kapcsolók, sarokcsapok, …</t>
    </r>
    <r>
      <rPr>
        <b/>
        <sz val="12"/>
        <rFont val="Arial"/>
        <family val="2"/>
        <charset val="238"/>
      </rPr>
      <t>pontosítani…</t>
    </r>
    <r>
      <rPr>
        <sz val="12"/>
        <rFont val="Arial"/>
        <family val="2"/>
        <charset val="238"/>
      </rPr>
      <t xml:space="preserve">   biztosítékok)</t>
    </r>
  </si>
  <si>
    <r>
      <t>végső nagy szöszmötölés, kb. 4 nap egy-két ember (</t>
    </r>
    <r>
      <rPr>
        <b/>
        <sz val="12"/>
        <rFont val="Arial"/>
        <family val="2"/>
        <charset val="238"/>
      </rPr>
      <t>kisebb-nagyobb hibák javítása, elmaradások pótlása, tételesen nem szereplő apró feladatok elvégzése.</t>
    </r>
    <r>
      <rPr>
        <sz val="12"/>
        <rFont val="Arial"/>
        <family val="2"/>
        <charset val="238"/>
      </rPr>
      <t>)</t>
    </r>
  </si>
  <si>
    <t>beépített wc beépítése</t>
  </si>
  <si>
    <t>kémény kialakítása Turbó, vagy kondenzációs kazánhoz, csövek hossza</t>
  </si>
  <si>
    <t>egyéb füstgáz elvezetési munkálatokhoz kapcsolódó tevékenységek</t>
  </si>
  <si>
    <r>
      <rPr>
        <b/>
        <sz val="12"/>
        <color indexed="12"/>
        <rFont val="Arial"/>
        <family val="2"/>
        <charset val="238"/>
      </rPr>
      <t>Engedélyek, Szakvélemények, Hitelesítések</t>
    </r>
    <r>
      <rPr>
        <b/>
        <sz val="22"/>
        <color indexed="12"/>
        <rFont val="Arial"/>
        <family val="2"/>
        <charset val="238"/>
      </rPr>
      <t xml:space="preserve"> Ügyintézése</t>
    </r>
  </si>
  <si>
    <t>vízóra csere hitelesíttetés ügyintézése</t>
  </si>
  <si>
    <t>Kazán garanciás beüzemelés intézése</t>
  </si>
  <si>
    <t>Sitt konténerezés vagy zsákolás</t>
  </si>
  <si>
    <r>
      <rPr>
        <b/>
        <sz val="12"/>
        <rFont val="Arial"/>
        <family val="2"/>
        <charset val="238"/>
      </rPr>
      <t>sitt,</t>
    </r>
    <r>
      <rPr>
        <sz val="12"/>
        <rFont val="Arial"/>
        <family val="2"/>
        <charset val="238"/>
      </rPr>
      <t xml:space="preserve"> kihordás, liftezés</t>
    </r>
  </si>
  <si>
    <r>
      <rPr>
        <b/>
        <sz val="12"/>
        <rFont val="Arial"/>
        <family val="2"/>
        <charset val="238"/>
      </rPr>
      <t>sitt kezelés,</t>
    </r>
    <r>
      <rPr>
        <sz val="12"/>
        <rFont val="Arial"/>
        <family val="2"/>
        <charset val="238"/>
      </rPr>
      <t xml:space="preserve"> zsákolás, takarítás</t>
    </r>
  </si>
  <si>
    <t>csiga felépítés, bérlet</t>
  </si>
  <si>
    <t>anyag feltermelés liftezgetve</t>
  </si>
  <si>
    <t>wc mögötti strang bútorlap burkolat kialakítása</t>
  </si>
  <si>
    <t>Jófogáson vett konyha beépítése, közepes bonyolultság mellett</t>
  </si>
  <si>
    <t>padlóváltók beragasztása szilikon anyagostul</t>
  </si>
  <si>
    <t>3 ezret beszéltünk meg Viberen</t>
  </si>
  <si>
    <r>
      <t xml:space="preserve">Keletkezni látszik, </t>
    </r>
    <r>
      <rPr>
        <b/>
        <sz val="12"/>
        <color indexed="10"/>
        <rFont val="Arial"/>
        <family val="2"/>
        <charset val="238"/>
      </rPr>
      <t>amikor látszik, közösen felmérni</t>
    </r>
  </si>
  <si>
    <t>Összesített horonyvágás BETONBA  (utólag látszik, közösen felmérni)</t>
  </si>
  <si>
    <t>Összesített horonyhelyettesítés, SZEGŐLÉC alá  (utólag látszik, közösen felmérni)</t>
  </si>
  <si>
    <t>padló szegélyezés vágott lapokkal</t>
  </si>
  <si>
    <t>repedésmentesítés üvegfátyol felhasználásával</t>
  </si>
  <si>
    <t>parkett szegélyezés</t>
  </si>
  <si>
    <t>festő élvédők</t>
  </si>
  <si>
    <t xml:space="preserve">ragasztott takarás </t>
  </si>
  <si>
    <t xml:space="preserve">több rétegû ragasztott takarás </t>
  </si>
  <si>
    <t>rejtett világítás akna, mélyedés kiképzés, kb.</t>
  </si>
  <si>
    <t xml:space="preserve"> sarok, fal hely restauration</t>
  </si>
  <si>
    <t>csempe élvédõk</t>
  </si>
  <si>
    <t>vakolat leszakadás</t>
  </si>
  <si>
    <t xml:space="preserve"> hálós élvédõ rakása</t>
  </si>
  <si>
    <t>Anyagszükséglet Becslése</t>
  </si>
  <si>
    <t>Kérem, minden számot összegzést Ön is ellemőrizzen, Bármilyen számszaki hiba előfordulhat!</t>
  </si>
  <si>
    <t>tervezett beszerzések</t>
  </si>
  <si>
    <t>várható bruttó anyagköltség összesen:</t>
  </si>
  <si>
    <t>Aktuális beszerzések</t>
  </si>
  <si>
    <t>Sajnos, azt nem garantálhatjuk, hogy a költségvetés tervezet mindent magába foglal. A végső fizetnivalót a valóság határozza meg. Ezért kérjük, hogy a költségvetést tételesen ellenőrizze, hogy minél kevesebb plussz költség merülhessen fel kivitelezés közben!!!</t>
  </si>
  <si>
    <r>
      <t xml:space="preserve">Amenyiben kivitelezői beszerzésre kerülnek anyagok, a </t>
    </r>
    <r>
      <rPr>
        <sz val="11"/>
        <color indexed="10"/>
        <rFont val="Calibri"/>
        <family val="2"/>
        <charset val="238"/>
      </rPr>
      <t xml:space="preserve">beszerzési </t>
    </r>
    <r>
      <rPr>
        <b/>
        <sz val="11"/>
        <color indexed="10"/>
        <rFont val="Calibri"/>
        <family val="2"/>
        <charset val="238"/>
      </rPr>
      <t>érték azokra az anyagokra és mennyiségekre vonatkozik amelyek a listában szerepelnek.</t>
    </r>
    <r>
      <rPr>
        <sz val="11"/>
        <color indexed="8"/>
        <rFont val="Calibri"/>
        <family val="2"/>
        <charset val="238"/>
      </rPr>
      <t xml:space="preserve"> Ha ezeken más anyagokra lenne szükség, az  vagy számlás beszerzés, beszerzési díjjal, vagy külön megállapodás tárgyát képezi. Amenyiben az ügyfelünk megszabja a beszerzendő anyag márkáját, az csak beszerzési díjas beszerzés lehet.</t>
    </r>
  </si>
  <si>
    <t>fontos tudnivalók:</t>
  </si>
  <si>
    <t>http://lakasfelujitasunk.hu/anyagbeszerzes.html</t>
  </si>
  <si>
    <t>Bontás anyagai…</t>
  </si>
  <si>
    <t>egységár</t>
  </si>
  <si>
    <t>mennyiség</t>
  </si>
  <si>
    <t>aktuális beszerzés</t>
  </si>
  <si>
    <t>Hátra van még…</t>
  </si>
  <si>
    <t>sör hegyek a por ellen….:)</t>
  </si>
  <si>
    <r>
      <t xml:space="preserve">Fűtés anyagai, </t>
    </r>
    <r>
      <rPr>
        <sz val="9"/>
        <color indexed="8"/>
        <rFont val="Arial"/>
        <family val="2"/>
        <charset val="238"/>
      </rPr>
      <t>nagyságrendi darabszámok, amikor látható együtt megszámoljuk</t>
    </r>
  </si>
  <si>
    <t>tervezett mennyiség</t>
  </si>
  <si>
    <t>Tervezett összeg</t>
  </si>
  <si>
    <t>Aktuális</t>
  </si>
  <si>
    <r>
      <t xml:space="preserve"> </t>
    </r>
    <r>
      <rPr>
        <b/>
        <sz val="12"/>
        <color indexed="10"/>
        <rFont val="Arial"/>
        <family val="2"/>
        <charset val="238"/>
      </rPr>
      <t>törölközőszárító</t>
    </r>
    <r>
      <rPr>
        <sz val="12"/>
        <rFont val="Arial"/>
        <family val="2"/>
        <charset val="238"/>
      </rPr>
      <t xml:space="preserve"> ? Villany fűtőbetéttel</t>
    </r>
  </si>
  <si>
    <r>
      <t>vagy csak</t>
    </r>
    <r>
      <rPr>
        <sz val="12"/>
        <color rgb="FFFF0000"/>
        <rFont val="Arial"/>
        <family val="2"/>
        <charset val="238"/>
      </rPr>
      <t xml:space="preserve"> villanyos is létezik felébe kerül Obiban</t>
    </r>
  </si>
  <si>
    <t>kazán áthelyezés hmm.. Idomok megszámolni</t>
  </si>
  <si>
    <t>Regi idomok&gt;???</t>
  </si>
  <si>
    <r>
      <t xml:space="preserve">Vízvezeték anyagai </t>
    </r>
    <r>
      <rPr>
        <sz val="9"/>
        <color indexed="8"/>
        <rFont val="Arial"/>
        <family val="2"/>
        <charset val="238"/>
      </rPr>
      <t>nagyságrendi darabszámok, amikor látható együtt megszámoljuk</t>
    </r>
  </si>
  <si>
    <t>cső</t>
  </si>
  <si>
    <t>sarok és tápcsapokbekötőcsövek</t>
  </si>
  <si>
    <r>
      <t xml:space="preserve">szifonok, </t>
    </r>
    <r>
      <rPr>
        <sz val="9"/>
        <rFont val="Arial"/>
        <family val="2"/>
        <charset val="238"/>
      </rPr>
      <t>mosdó, mosogató, zuhany, mosógép</t>
    </r>
  </si>
  <si>
    <t>lefolyó csövek</t>
  </si>
  <si>
    <t>lefolyó idomok</t>
  </si>
  <si>
    <t>wc lefolyó idomok</t>
  </si>
  <si>
    <t xml:space="preserve"> ideiglenes víz óra</t>
  </si>
  <si>
    <t xml:space="preserve"> fõcsap</t>
  </si>
  <si>
    <r>
      <t>Villany szerelés anyagai</t>
    </r>
    <r>
      <rPr>
        <sz val="9"/>
        <color indexed="8"/>
        <rFont val="Arial"/>
        <family val="2"/>
        <charset val="238"/>
      </rPr>
      <t xml:space="preserve"> nagyságrendi darabszámok, amikor látható együtt megszámoljuk</t>
    </r>
  </si>
  <si>
    <t>1,5*3 eres kábel konnektorokhoz</t>
  </si>
  <si>
    <t>0,75* 3 eres kábel lámpákhoz</t>
  </si>
  <si>
    <r>
      <t xml:space="preserve">4*3 eres VASTAG kábel fővezeték, konyha, közvetlen </t>
    </r>
    <r>
      <rPr>
        <b/>
        <sz val="12"/>
        <color rgb="FFFF0000"/>
        <rFont val="Arial"/>
        <family val="2"/>
        <charset val="238"/>
      </rPr>
      <t>INDUKCIÓS</t>
    </r>
  </si>
  <si>
    <t>0,75* 2 eres kábel alternatív</t>
  </si>
  <si>
    <r>
      <t xml:space="preserve">Fi relé </t>
    </r>
    <r>
      <rPr>
        <b/>
        <sz val="12"/>
        <color indexed="10"/>
        <rFont val="Arial"/>
        <family val="2"/>
        <charset val="238"/>
      </rPr>
      <t>?</t>
    </r>
  </si>
  <si>
    <r>
      <t xml:space="preserve">csengőhang  </t>
    </r>
    <r>
      <rPr>
        <b/>
        <sz val="12"/>
        <color indexed="10"/>
        <rFont val="Arial"/>
        <family val="2"/>
        <charset val="238"/>
      </rPr>
      <t>?</t>
    </r>
  </si>
  <si>
    <t>alávakolás</t>
  </si>
  <si>
    <r>
      <t xml:space="preserve">TV, internet kábel, duplán </t>
    </r>
    <r>
      <rPr>
        <b/>
        <sz val="12"/>
        <color indexed="10"/>
        <rFont val="Arial"/>
        <family val="2"/>
        <charset val="238"/>
      </rPr>
      <t xml:space="preserve">? </t>
    </r>
  </si>
  <si>
    <t>biztosíték doboz</t>
  </si>
  <si>
    <t>bontott falhelyek, ajtónyílások javítása</t>
  </si>
  <si>
    <t>aljzat kiegyenlítés a hidegburkolatok alatt</t>
  </si>
  <si>
    <t>aljzat betonozás wc</t>
  </si>
  <si>
    <t>fürdő csempe hely újra vakolása</t>
  </si>
  <si>
    <t>Strang gipszkarton fal kiképzése zöld karton kálóval  http://www.rigips.hu/tervezoknek/anyag_es_arkalkulator/#calculation</t>
  </si>
  <si>
    <t>alávakolás, függőlegesítés</t>
  </si>
  <si>
    <t>Galéria anyagai</t>
  </si>
  <si>
    <r>
      <t xml:space="preserve">Átlagos vasak összes métere </t>
    </r>
    <r>
      <rPr>
        <b/>
        <sz val="12"/>
        <rFont val="Arial"/>
        <family val="2"/>
        <charset val="238"/>
      </rPr>
      <t>kálóval</t>
    </r>
  </si>
  <si>
    <r>
      <t>1 szál</t>
    </r>
    <r>
      <rPr>
        <sz val="11"/>
        <color indexed="8"/>
        <rFont val="Bodoni MT"/>
        <family val="1"/>
      </rPr>
      <t xml:space="preserve"> I </t>
    </r>
    <r>
      <rPr>
        <sz val="11"/>
        <color indexed="8"/>
        <rFont val="Calibri"/>
        <family val="2"/>
        <charset val="238"/>
      </rPr>
      <t>gerenda 140 mm magas</t>
    </r>
  </si>
  <si>
    <r>
      <t xml:space="preserve">vastag főgerendák összes métere </t>
    </r>
    <r>
      <rPr>
        <b/>
        <sz val="12"/>
        <rFont val="Arial"/>
        <family val="2"/>
        <charset val="238"/>
      </rPr>
      <t>kálóval</t>
    </r>
  </si>
  <si>
    <r>
      <t>1 szál</t>
    </r>
    <r>
      <rPr>
        <sz val="11"/>
        <color indexed="8"/>
        <rFont val="Bodoni MT"/>
        <family val="1"/>
      </rPr>
      <t xml:space="preserve"> I </t>
    </r>
    <r>
      <rPr>
        <sz val="11"/>
        <color indexed="8"/>
        <rFont val="Calibri"/>
        <family val="2"/>
        <charset val="238"/>
      </rPr>
      <t>gerenda 180 mm magas</t>
    </r>
  </si>
  <si>
    <r>
      <t xml:space="preserve">OSB 22 mm vastag táblás </t>
    </r>
    <r>
      <rPr>
        <b/>
        <sz val="12"/>
        <rFont val="Arial"/>
        <family val="2"/>
        <charset val="238"/>
      </rPr>
      <t>kálóval, cipeléssel</t>
    </r>
  </si>
  <si>
    <r>
      <t>1 szál</t>
    </r>
    <r>
      <rPr>
        <sz val="11"/>
        <color indexed="8"/>
        <rFont val="Bodoni MT"/>
        <family val="1"/>
      </rPr>
      <t xml:space="preserve"> I </t>
    </r>
    <r>
      <rPr>
        <sz val="11"/>
        <color indexed="8"/>
        <rFont val="Calibri"/>
        <family val="2"/>
        <charset val="238"/>
      </rPr>
      <t>gerenda 200 mm magas</t>
    </r>
  </si>
  <si>
    <r>
      <t xml:space="preserve">lépcső fa lapok, light (fenyő,  </t>
    </r>
    <r>
      <rPr>
        <b/>
        <sz val="12"/>
        <color indexed="10"/>
        <rFont val="Arial"/>
        <family val="2"/>
        <charset val="238"/>
      </rPr>
      <t>keményfa a duplája</t>
    </r>
    <r>
      <rPr>
        <sz val="12"/>
        <rFont val="Arial"/>
        <family val="2"/>
        <charset val="238"/>
      </rPr>
      <t>)</t>
    </r>
  </si>
  <si>
    <r>
      <t>1 szál</t>
    </r>
    <r>
      <rPr>
        <sz val="11"/>
        <color indexed="8"/>
        <rFont val="Bodoni MT"/>
        <family val="1"/>
      </rPr>
      <t xml:space="preserve"> 80*80*3 mm-es </t>
    </r>
    <r>
      <rPr>
        <sz val="11"/>
        <color indexed="8"/>
        <rFont val="Calibri"/>
        <family val="2"/>
        <charset val="238"/>
      </rPr>
      <t xml:space="preserve">zártszelvény </t>
    </r>
  </si>
  <si>
    <t>korlát fémszerkezet vasai (átlagos,  egyszerű korlát)</t>
  </si>
  <si>
    <r>
      <t>1 szál</t>
    </r>
    <r>
      <rPr>
        <sz val="11"/>
        <color indexed="8"/>
        <rFont val="Bodoni MT"/>
        <family val="1"/>
      </rPr>
      <t xml:space="preserve"> 100*100*3 mm-es </t>
    </r>
    <r>
      <rPr>
        <sz val="11"/>
        <color indexed="8"/>
        <rFont val="Calibri"/>
        <family val="2"/>
        <charset val="238"/>
      </rPr>
      <t xml:space="preserve">zártszelvény </t>
    </r>
  </si>
  <si>
    <r>
      <t>1 szál</t>
    </r>
    <r>
      <rPr>
        <sz val="11"/>
        <color indexed="8"/>
        <rFont val="Bodoni MT"/>
        <family val="1"/>
      </rPr>
      <t xml:space="preserve"> 60*20*2 mm-es </t>
    </r>
    <r>
      <rPr>
        <sz val="11"/>
        <color indexed="8"/>
        <rFont val="Calibri"/>
        <family val="2"/>
        <charset val="238"/>
      </rPr>
      <t xml:space="preserve">zártszelvény </t>
    </r>
  </si>
  <si>
    <t>alapozó olajtalanító rozsdamaró, alapozó festékek</t>
  </si>
  <si>
    <t>látszó fémrészek lakkfestéke kalapácslakkok</t>
  </si>
  <si>
    <t>Burkolatok anyagai</t>
  </si>
  <si>
    <r>
      <t xml:space="preserve">burkolat ragasztó, </t>
    </r>
    <r>
      <rPr>
        <b/>
        <sz val="12"/>
        <color rgb="FF0070C0"/>
        <rFont val="Arial"/>
        <family val="2"/>
        <charset val="238"/>
      </rPr>
      <t>padló</t>
    </r>
  </si>
  <si>
    <t>padló ragasztó</t>
  </si>
  <si>
    <t>fugák, kb. ha egy szín…, több szín esetén több lesz a káló</t>
  </si>
  <si>
    <t>laminált parkett, aátét szivacs, fólia</t>
  </si>
  <si>
    <r>
      <t xml:space="preserve">burkolat ragasztó, </t>
    </r>
    <r>
      <rPr>
        <b/>
        <sz val="12"/>
        <color rgb="FF0070C0"/>
        <rFont val="Arial"/>
        <family val="2"/>
        <charset val="238"/>
      </rPr>
      <t>csempe</t>
    </r>
  </si>
  <si>
    <t>csempe ragasztó</t>
  </si>
  <si>
    <r>
      <t xml:space="preserve">alu élvédő </t>
    </r>
    <r>
      <rPr>
        <b/>
        <sz val="12"/>
        <color rgb="FF0070C0"/>
        <rFont val="Arial"/>
        <family val="2"/>
        <charset val="238"/>
      </rPr>
      <t>mondjuk...</t>
    </r>
  </si>
  <si>
    <t>zuhanyzó vízszigetelés, kenhető gumi és sarokerősítő</t>
  </si>
  <si>
    <t>parkett lakk</t>
  </si>
  <si>
    <t>Festés anyagai</t>
  </si>
  <si>
    <t>0-3-as fehér glettelőgipsz simításhoz, a festett falakra</t>
  </si>
  <si>
    <t>finom glett</t>
  </si>
  <si>
    <r>
      <t xml:space="preserve">6-30-as vakológipsz a </t>
    </r>
    <r>
      <rPr>
        <b/>
        <sz val="12"/>
        <rFont val="Arial"/>
        <family val="2"/>
        <charset val="238"/>
      </rPr>
      <t>festendő falakra, és a tapéta alá is telibe</t>
    </r>
  </si>
  <si>
    <t>festhető akrill tömítő</t>
  </si>
  <si>
    <t>szobafesték, krétaporos Héra minõség, ha színezünk több a káló</t>
  </si>
  <si>
    <t>durva glett durvázáshoz</t>
  </si>
  <si>
    <r>
      <t>szobafesték</t>
    </r>
    <r>
      <rPr>
        <sz val="12"/>
        <rFont val="Arial"/>
        <family val="2"/>
        <charset val="238"/>
      </rPr>
      <t>, Nem krétaporos</t>
    </r>
    <r>
      <rPr>
        <b/>
        <sz val="12"/>
        <rFont val="Arial"/>
        <family val="2"/>
        <charset val="238"/>
      </rPr>
      <t xml:space="preserve"> minõség, színes készfesték pl. Héra prémium</t>
    </r>
  </si>
  <si>
    <t>Tesa szalag</t>
  </si>
  <si>
    <t xml:space="preserve"> SZÍNEZÉK? Készfesték?</t>
  </si>
  <si>
    <t>tapadóhíd</t>
  </si>
  <si>
    <t>tapéta fűrészporos</t>
  </si>
  <si>
    <t>tapéta ragasztó</t>
  </si>
  <si>
    <t>Mázolás anyagai</t>
  </si>
  <si>
    <t xml:space="preserve">alapozó festék, 0,75 literes </t>
  </si>
  <si>
    <t xml:space="preserve">zománc festék, 0,75 literes </t>
  </si>
  <si>
    <t>akrill az ablak szélekhez</t>
  </si>
  <si>
    <t>vasgitt</t>
  </si>
  <si>
    <t>fatapasz</t>
  </si>
  <si>
    <t xml:space="preserve">alapozó festék, 1 literes </t>
  </si>
  <si>
    <t>zománc festék, 1 literes</t>
  </si>
  <si>
    <t>átlagár</t>
  </si>
  <si>
    <t>csapok, konyha, mosdó, kézmosó?</t>
  </si>
  <si>
    <t>mosdó, kézmosó?</t>
  </si>
  <si>
    <t>WC</t>
  </si>
  <si>
    <t>zuhanykabin</t>
  </si>
  <si>
    <t>tükrös szekrény</t>
  </si>
  <si>
    <t>kapcsolók pontosítani, nagyságrendileg</t>
  </si>
  <si>
    <t>konnektorok</t>
  </si>
  <si>
    <t xml:space="preserve">WC tartály </t>
  </si>
  <si>
    <t>bojler</t>
  </si>
  <si>
    <t>alternatív kapcsoló</t>
  </si>
  <si>
    <r>
      <t xml:space="preserve">Elszívó ventillátorok </t>
    </r>
    <r>
      <rPr>
        <sz val="12"/>
        <color indexed="10"/>
        <rFont val="Arial"/>
        <family val="2"/>
        <charset val="238"/>
      </rPr>
      <t>időzítéssel  ????</t>
    </r>
  </si>
  <si>
    <t>Belső ajtók</t>
  </si>
  <si>
    <t>belső ablakok</t>
  </si>
  <si>
    <t>Füstgáz elvezetés anyagai</t>
  </si>
  <si>
    <t>kémény bélés anyagai</t>
  </si>
  <si>
    <t xml:space="preserve">Cserépkályha kéményajtó </t>
  </si>
  <si>
    <t>Engedélyek, Szakvélemények, Hitelesítések, Illetékek</t>
  </si>
  <si>
    <t>vízóra hitelesítés szerződés</t>
  </si>
  <si>
    <t>Sitt  elszállítás</t>
  </si>
  <si>
    <t>zsákok</t>
  </si>
  <si>
    <t>Kimaradt anyagok</t>
  </si>
  <si>
    <t>wc csőcsonk a beépítéshez</t>
  </si>
  <si>
    <t>szerelőajtó</t>
  </si>
  <si>
    <t>takarópapír, tessa</t>
  </si>
  <si>
    <t>2 cs fuga, 3 szilikon, 2 padlóváltó, 3  szilikon, 3 akril</t>
  </si>
  <si>
    <t>még  egy padlóváltó kell, vagy m gasabb, vagy hosszabb</t>
  </si>
  <si>
    <t>szürke és fehér akril, gáz tömítések</t>
  </si>
  <si>
    <t>Wc dugulás anyagai</t>
  </si>
  <si>
    <t>csap telep csempeváltoztatás anyagai</t>
  </si>
  <si>
    <t>Keletkezni látszó anyagszükségletek</t>
  </si>
  <si>
    <r>
      <t xml:space="preserve">horonyvakoló habarcs  (utólag látszik, </t>
    </r>
    <r>
      <rPr>
        <b/>
        <sz val="12"/>
        <color indexed="60"/>
        <rFont val="Arial"/>
        <family val="2"/>
        <charset val="238"/>
      </rPr>
      <t>közösen felmérni</t>
    </r>
    <r>
      <rPr>
        <sz val="12"/>
        <rFont val="Arial"/>
        <family val="2"/>
        <charset val="238"/>
      </rPr>
      <t>)</t>
    </r>
  </si>
  <si>
    <t>vakolat pótlás</t>
  </si>
  <si>
    <r>
      <t>Összesített vakolat pótlás,</t>
    </r>
    <r>
      <rPr>
        <b/>
        <sz val="12"/>
        <color rgb="FF00B050"/>
        <rFont val="Arial"/>
        <family val="2"/>
        <charset val="238"/>
      </rPr>
      <t xml:space="preserve"> fürdő, konyha</t>
    </r>
    <r>
      <rPr>
        <sz val="12"/>
        <rFont val="Arial"/>
        <family val="2"/>
        <charset val="238"/>
      </rPr>
      <t xml:space="preserve"> (utólag látszik, </t>
    </r>
    <r>
      <rPr>
        <b/>
        <sz val="12"/>
        <color indexed="10"/>
        <rFont val="Arial"/>
        <family val="2"/>
        <charset val="238"/>
      </rPr>
      <t>közösen felmérni</t>
    </r>
    <r>
      <rPr>
        <b/>
        <sz val="12"/>
        <rFont val="Arial"/>
        <family val="2"/>
        <charset val="238"/>
      </rPr>
      <t>)</t>
    </r>
  </si>
  <si>
    <t xml:space="preserve"> bontott falhelyek</t>
  </si>
  <si>
    <t>aljzatbeton javítások</t>
  </si>
  <si>
    <t>ajtó szegő lécek</t>
  </si>
  <si>
    <t xml:space="preserve"> radiátor ragasztók</t>
  </si>
  <si>
    <t>bojler, wc és egyéb szerelő csavarok</t>
  </si>
  <si>
    <t>takaró papír</t>
  </si>
  <si>
    <t>takaró fóla járható</t>
  </si>
  <si>
    <t>hõtükör radiátor</t>
  </si>
  <si>
    <t>festõ élvédõ</t>
  </si>
  <si>
    <t xml:space="preserve"> vakolat leszakadás</t>
  </si>
  <si>
    <t xml:space="preserve"> hálos élvédõ</t>
  </si>
  <si>
    <t>wc idomok</t>
  </si>
  <si>
    <t>glettelés</t>
  </si>
  <si>
    <t>szoba</t>
  </si>
  <si>
    <t>ablak redőny tok beszigetelés</t>
  </si>
  <si>
    <t>konyha</t>
  </si>
  <si>
    <t>fürdő</t>
  </si>
  <si>
    <t>radiátirok leszerelése, mosása, visszaszerelése</t>
  </si>
  <si>
    <t>ajtónyílások korrektizálása</t>
  </si>
  <si>
    <t>festő élvédők ajtónyílások</t>
  </si>
  <si>
    <t>ajtó beton vágása</t>
  </si>
  <si>
    <t>aljzat kiegyenlítés a Szobákban</t>
  </si>
  <si>
    <t>biztosítékok</t>
  </si>
  <si>
    <t>gyerekszoba</t>
  </si>
  <si>
    <t>fürdő kapcsoló áthelyezés</t>
  </si>
  <si>
    <t>strang takarítása</t>
  </si>
  <si>
    <t>strang lezárása alul, feül</t>
  </si>
  <si>
    <t>strang kifestése</t>
  </si>
  <si>
    <t>strang mázolása</t>
  </si>
  <si>
    <t>mérőórák áthelyezése</t>
  </si>
  <si>
    <t>strang hangszigetelés alul/felül</t>
  </si>
  <si>
    <t>zuhanyzó vízszigetelés, sarokerősítő</t>
  </si>
  <si>
    <t>cső mögötti glettelés-festes</t>
  </si>
  <si>
    <t>wc kiépíthetőség biztosítása</t>
  </si>
  <si>
    <r>
      <t>új Megszámolható Kiállások, csapok, lefolyók,</t>
    </r>
    <r>
      <rPr>
        <sz val="12"/>
        <color rgb="FFFF0000"/>
        <rFont val="Arial"/>
        <family val="2"/>
        <charset val="238"/>
      </rPr>
      <t xml:space="preserve"> </t>
    </r>
    <r>
      <rPr>
        <b/>
        <sz val="12"/>
        <color rgb="FFFF0000"/>
        <rFont val="Arial"/>
        <family val="2"/>
        <charset val="238"/>
      </rPr>
      <t>3mosdó, 2mosógép, 3kádzuhany,</t>
    </r>
    <r>
      <rPr>
        <b/>
        <sz val="12"/>
        <rFont val="Arial"/>
        <family val="2"/>
        <charset val="238"/>
      </rPr>
      <t xml:space="preserve"> 2 kádtöltő, 2konyha, 1 wc</t>
    </r>
  </si>
  <si>
    <t>fürdőszoba összesített horonyvágás BETONBA  (utólag látszik, közösen felmérni)</t>
  </si>
  <si>
    <t>padloponozás a laminált parketták alá</t>
  </si>
  <si>
    <t>kád beépítése</t>
  </si>
  <si>
    <t>beépített csap cserélhetővé tétele</t>
  </si>
  <si>
    <t>ajtó csere anyagok</t>
  </si>
  <si>
    <t>padlókiegyenlítés a hidegpadlók alatt</t>
  </si>
  <si>
    <t>szilikon</t>
  </si>
  <si>
    <t>strang fémszerkezet</t>
  </si>
  <si>
    <t>OSB lap 18 mm-es méretre vágva</t>
  </si>
  <si>
    <t>fém csempe élvédõk</t>
  </si>
  <si>
    <t>konyhai fal rendbehozatala</t>
  </si>
  <si>
    <t xml:space="preserve">kád előlap kiképzése, </t>
  </si>
  <si>
    <t>kád előlap burkolása</t>
  </si>
  <si>
    <t>konyhai eészívó átirányítása</t>
  </si>
  <si>
    <t xml:space="preserve"> csempe felett festhető fallá varázslása, fürdő strang fent.</t>
  </si>
  <si>
    <t>a két szekrény összeszerelése</t>
  </si>
  <si>
    <t>a két szekrény felszerelése</t>
  </si>
  <si>
    <t>hideg zsíroldó</t>
  </si>
  <si>
    <t>mosdó click és radiátor légtelenítő szelepek</t>
  </si>
  <si>
    <t>lefolyóók vizek bekötéséhez kis anyagok</t>
  </si>
  <si>
    <t>zuhanypanel installálás</t>
  </si>
  <si>
    <t>zuhanyüveg installálás</t>
  </si>
  <si>
    <t>furdőszobai strang csenpe feletti javítása</t>
  </si>
  <si>
    <t xml:space="preserve">szilikon a parketta szegélyhez és csempézéshez </t>
  </si>
  <si>
    <t>SRTANG bontás</t>
  </si>
  <si>
    <t>keretes wc beépítése fixre</t>
  </si>
  <si>
    <t>wc csésze,</t>
  </si>
  <si>
    <t>ülőke</t>
  </si>
  <si>
    <t>strang csempézés?</t>
  </si>
  <si>
    <t>rézidomok</t>
  </si>
  <si>
    <t>strang OSB</t>
  </si>
  <si>
    <t>OSB fal anyagai</t>
  </si>
  <si>
    <t>strang ajtó kialakítás, burkolás</t>
  </si>
  <si>
    <t>anyag felhordás</t>
  </si>
  <si>
    <t>wc mögötti strang színes bútorlap anyaga méretre vágva</t>
  </si>
  <si>
    <t>Georgina Balogh</t>
  </si>
  <si>
    <t>georginabalogh46@gnail.com</t>
  </si>
  <si>
    <t>06 70 610 9872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</si>
</sst>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42" formatCode="_-* #,##0\ &quot;Ft&quot;_-;\-* #,##0\ &quot;Ft&quot;_-;_-* &quot;-&quot;\ &quot;Ft&quot;_-;_-@_-"/>
    <numFmt numFmtId="43" formatCode="_-* #,##0.00\ _F_t_-;\-* #,##0.00\ _F_t_-;_-* &quot;-&quot;??\ _F_t_-;_-@_-"/>
    <numFmt numFmtId="164" formatCode="_-* #,##0\ _F_t_-;\-* #,##0\ _F_t_-;_-* &quot;-&quot;??\ _F_t_-;_-@_-"/>
    <numFmt numFmtId="165" formatCode="#,##0_@&quot;m2&quot;"/>
    <numFmt numFmtId="166" formatCode="#,##0_@&quot;db&quot;"/>
    <numFmt numFmtId="167" formatCode="#,##0_@&quot;m&quot;"/>
    <numFmt numFmtId="168" formatCode="#,##0.0_@&quot;m2&quot;"/>
    <numFmt numFmtId="169" formatCode="#,##0.00_@&quot;m2&quot;"/>
    <numFmt numFmtId="170" formatCode="#,##0.00_@&quot;m&quot;"/>
    <numFmt numFmtId="171" formatCode="#,##0.0_@&quot;m&quot;"/>
    <numFmt numFmtId="172" formatCode="#,##0_@&quot;m3&quot;"/>
    <numFmt numFmtId="173" formatCode="#,##0_@&quot;zsák&quot;"/>
    <numFmt numFmtId="174" formatCode="#,##0_@&quot;tábla&quot;"/>
    <numFmt numFmtId="175" formatCode="#,##0_@&quot;tekercs&quot;"/>
    <numFmt numFmtId="176" formatCode="#,##0.00_@&quot;cm&quot;"/>
    <numFmt numFmtId="177" formatCode="#,##0_@&quot;liter&quot;"/>
    <numFmt numFmtId="178" formatCode="#,##0_@&quot;kg&quot;"/>
    <numFmt numFmtId="179" formatCode="#,##0_@&quot;Ft/össz.&quot;"/>
    <numFmt numFmtId="180" formatCode="#,##0_@&quot;Ft/zsák&quot;"/>
    <numFmt numFmtId="181" formatCode="#,##0_@&quot;zsák/25 kg&quot;"/>
    <numFmt numFmtId="182" formatCode="#,##0_@&quot;tubus&quot;"/>
    <numFmt numFmtId="183" formatCode="#,##0_@&quot;doboz&quot;"/>
    <numFmt numFmtId="184" formatCode="#,##0.0_@&quot;m3&quot;"/>
    <numFmt numFmtId="185" formatCode="#,##0_@&quot;csomag&quot;"/>
    <numFmt numFmtId="186" formatCode="#,##0_@&quot;tabla&quot;"/>
    <numFmt numFmtId="187" formatCode="#,##0.0_@&quot;zsák/25 kg&quot;"/>
    <numFmt numFmtId="188" formatCode="#,##0_@&quot;munkanap&quot;"/>
    <numFmt numFmtId="189" formatCode="#,##0_@&quot;cm&quot;"/>
    <numFmt numFmtId="190" formatCode="#,##0_@&quot;fok&quot;"/>
    <numFmt numFmtId="191" formatCode="[$-40E]yy/\ mmmm\ d\.;@"/>
    <numFmt numFmtId="192" formatCode="#,##0_@&quot;vödör/5 kg&quot;"/>
    <numFmt numFmtId="193" formatCode="#,##0_@&quot;vödör/10 kg&quot;"/>
    <numFmt numFmtId="194" formatCode="#,##0_@&quot;vödör/16 lit&quot;"/>
    <numFmt numFmtId="195" formatCode="#,##0.0_@&quot;liter&quot;"/>
    <numFmt numFmtId="196" formatCode="#,##0_@&quot;zacskó/5 kg&quot;"/>
  </numFmts>
  <fonts count="117" x14ac:knownFonts="1">
    <font>
      <sz val="11"/>
      <color indexed="8"/>
      <name val="Calibri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sz val="20"/>
      <name val="Arial Black"/>
      <family val="2"/>
      <charset val="238"/>
    </font>
    <font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Arial Black"/>
      <family val="2"/>
      <charset val="238"/>
    </font>
    <font>
      <sz val="20"/>
      <color indexed="8"/>
      <name val="Arial Black"/>
      <family val="2"/>
      <charset val="238"/>
    </font>
    <font>
      <sz val="11"/>
      <color indexed="8"/>
      <name val="Arial Black"/>
      <family val="2"/>
      <charset val="238"/>
    </font>
    <font>
      <sz val="12"/>
      <color indexed="8"/>
      <name val="Arial Black"/>
      <family val="2"/>
      <charset val="238"/>
    </font>
    <font>
      <sz val="12"/>
      <color indexed="10"/>
      <name val="Arial"/>
      <family val="2"/>
      <charset val="238"/>
    </font>
    <font>
      <b/>
      <sz val="11"/>
      <color indexed="10"/>
      <name val="Calibri"/>
      <family val="2"/>
      <charset val="238"/>
    </font>
    <font>
      <sz val="11"/>
      <color indexed="10"/>
      <name val="Arial Black"/>
      <family val="2"/>
      <charset val="238"/>
    </font>
    <font>
      <b/>
      <sz val="11"/>
      <color indexed="12"/>
      <name val="Arial Black"/>
      <family val="2"/>
      <charset val="238"/>
    </font>
    <font>
      <b/>
      <sz val="10"/>
      <color indexed="10"/>
      <name val="Arial"/>
      <family val="2"/>
      <charset val="238"/>
    </font>
    <font>
      <b/>
      <sz val="11"/>
      <color indexed="12"/>
      <name val="Calibri"/>
      <family val="2"/>
      <charset val="238"/>
    </font>
    <font>
      <b/>
      <sz val="10"/>
      <color indexed="12"/>
      <name val="Arial"/>
      <family val="2"/>
      <charset val="238"/>
    </font>
    <font>
      <b/>
      <sz val="10"/>
      <color indexed="10"/>
      <name val="Arial Black"/>
      <family val="2"/>
      <charset val="238"/>
    </font>
    <font>
      <b/>
      <sz val="11"/>
      <color indexed="10"/>
      <name val="Arial Black"/>
      <family val="2"/>
      <charset val="238"/>
    </font>
    <font>
      <sz val="10"/>
      <name val="Arial Black"/>
      <family val="2"/>
      <charset val="238"/>
    </font>
    <font>
      <b/>
      <sz val="12"/>
      <color indexed="10"/>
      <name val="Arial"/>
      <family val="2"/>
      <charset val="238"/>
    </font>
    <font>
      <sz val="11"/>
      <color indexed="12"/>
      <name val="Arial Narrow"/>
      <family val="2"/>
      <charset val="238"/>
    </font>
    <font>
      <sz val="11"/>
      <color indexed="12"/>
      <name val="Arial Black"/>
      <family val="2"/>
      <charset val="238"/>
    </font>
    <font>
      <b/>
      <sz val="11"/>
      <color indexed="10"/>
      <name val="Arial Narrow"/>
      <family val="2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b/>
      <sz val="11"/>
      <name val="Arial Black"/>
      <family val="2"/>
      <charset val="238"/>
    </font>
    <font>
      <b/>
      <sz val="12"/>
      <name val="Arial Black"/>
      <family val="2"/>
      <charset val="238"/>
    </font>
    <font>
      <sz val="12"/>
      <name val="Arial Black"/>
      <family val="2"/>
      <charset val="238"/>
    </font>
    <font>
      <sz val="16"/>
      <name val="Arial Black"/>
      <family val="2"/>
      <charset val="238"/>
    </font>
    <font>
      <b/>
      <sz val="12"/>
      <color indexed="60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10"/>
      <name val="Calibri"/>
      <family val="2"/>
      <charset val="238"/>
    </font>
    <font>
      <u/>
      <sz val="11"/>
      <color indexed="1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name val="Calibri"/>
      <family val="2"/>
      <charset val="238"/>
    </font>
    <font>
      <sz val="12"/>
      <color indexed="10"/>
      <name val="Arial CE"/>
      <charset val="238"/>
    </font>
    <font>
      <sz val="14"/>
      <name val="Arial Black"/>
      <family val="2"/>
      <charset val="238"/>
    </font>
    <font>
      <sz val="14"/>
      <color indexed="8"/>
      <name val="Calibri"/>
      <family val="2"/>
      <charset val="238"/>
    </font>
    <font>
      <sz val="14"/>
      <color indexed="8"/>
      <name val="Arial"/>
      <family val="2"/>
      <charset val="238"/>
    </font>
    <font>
      <sz val="14"/>
      <color indexed="8"/>
      <name val="Arial Black"/>
      <family val="2"/>
      <charset val="238"/>
    </font>
    <font>
      <u/>
      <sz val="14"/>
      <color indexed="12"/>
      <name val="Arial Black"/>
      <family val="2"/>
      <charset val="238"/>
    </font>
    <font>
      <u/>
      <sz val="12"/>
      <color indexed="12"/>
      <name val="Arial Black"/>
      <family val="2"/>
      <charset val="238"/>
    </font>
    <font>
      <b/>
      <sz val="22"/>
      <color indexed="12"/>
      <name val="Arial"/>
      <family val="2"/>
      <charset val="238"/>
    </font>
    <font>
      <sz val="12"/>
      <color indexed="12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56"/>
      <name val="Arial Black"/>
      <family val="2"/>
      <charset val="238"/>
    </font>
    <font>
      <sz val="11"/>
      <color indexed="56"/>
      <name val="Calibri"/>
      <family val="2"/>
      <charset val="238"/>
    </font>
    <font>
      <sz val="12"/>
      <color indexed="55"/>
      <name val="Arial"/>
      <family val="2"/>
      <charset val="238"/>
    </font>
    <font>
      <sz val="12"/>
      <color indexed="12"/>
      <name val="Arial Black"/>
      <family val="2"/>
      <charset val="238"/>
    </font>
    <font>
      <b/>
      <sz val="14"/>
      <name val="Arial Black"/>
      <family val="2"/>
      <charset val="238"/>
    </font>
    <font>
      <b/>
      <sz val="12"/>
      <color indexed="10"/>
      <name val="Arial Narrow"/>
      <family val="2"/>
      <charset val="238"/>
    </font>
    <font>
      <sz val="10"/>
      <color indexed="8"/>
      <name val="Calibri"/>
      <family val="2"/>
      <charset val="238"/>
    </font>
    <font>
      <sz val="10"/>
      <color indexed="12"/>
      <name val="Arial Black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Calibri"/>
      <family val="2"/>
      <charset val="238"/>
    </font>
    <font>
      <b/>
      <sz val="12"/>
      <color rgb="FF00B050"/>
      <name val="Arial"/>
      <family val="2"/>
      <charset val="238"/>
    </font>
    <font>
      <sz val="20"/>
      <color rgb="FF0000FF"/>
      <name val="Arial Black"/>
      <family val="2"/>
      <charset val="238"/>
    </font>
    <font>
      <sz val="11"/>
      <color rgb="FF0000FF"/>
      <name val="Calibri"/>
      <family val="2"/>
      <charset val="238"/>
    </font>
    <font>
      <b/>
      <sz val="12"/>
      <color rgb="FF0000FF"/>
      <name val="Arial"/>
      <family val="2"/>
      <charset val="238"/>
    </font>
    <font>
      <b/>
      <sz val="12"/>
      <color rgb="FF0000FF"/>
      <name val="Calibri"/>
      <family val="2"/>
      <charset val="238"/>
    </font>
    <font>
      <sz val="12"/>
      <color rgb="FFFF0000"/>
      <name val="Arial"/>
      <family val="2"/>
      <charset val="238"/>
    </font>
    <font>
      <sz val="11"/>
      <color rgb="FF0000CC"/>
      <name val="Calibri"/>
      <family val="2"/>
      <charset val="238"/>
    </font>
    <font>
      <sz val="11"/>
      <color rgb="FF0000CC"/>
      <name val="Arial Black"/>
      <family val="2"/>
      <charset val="238"/>
    </font>
    <font>
      <sz val="12"/>
      <color rgb="FF0000CC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rgb="FFFF0000"/>
      <name val="Arial Black"/>
      <family val="2"/>
      <charset val="238"/>
    </font>
    <font>
      <sz val="11"/>
      <color rgb="FFFF0000"/>
      <name val="Calibri"/>
      <family val="2"/>
      <charset val="238"/>
    </font>
    <font>
      <sz val="16"/>
      <color rgb="FFFFFF00"/>
      <name val="Arial Black"/>
      <family val="2"/>
      <charset val="238"/>
    </font>
    <font>
      <b/>
      <sz val="14"/>
      <color rgb="FF00B0F0"/>
      <name val="Arial Black"/>
      <family val="2"/>
      <charset val="238"/>
    </font>
    <font>
      <sz val="14"/>
      <color theme="9"/>
      <name val="Arial Black"/>
      <family val="2"/>
      <charset val="238"/>
    </font>
    <font>
      <b/>
      <sz val="10"/>
      <color rgb="FFFF0000"/>
      <name val="Arial"/>
      <family val="2"/>
      <charset val="238"/>
    </font>
    <font>
      <sz val="22"/>
      <color rgb="FFFFFF00"/>
      <name val="Arial Black"/>
      <family val="2"/>
      <charset val="238"/>
    </font>
    <font>
      <b/>
      <sz val="24"/>
      <color rgb="FFFFFF00"/>
      <name val="Calibri"/>
      <family val="2"/>
      <charset val="238"/>
    </font>
    <font>
      <sz val="11"/>
      <color indexed="8"/>
      <name val="Bodoni MT"/>
      <family val="1"/>
    </font>
    <font>
      <sz val="11"/>
      <color rgb="FF92D05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2"/>
      <color theme="0"/>
      <name val="Arial"/>
      <family val="2"/>
      <charset val="238"/>
    </font>
    <font>
      <sz val="11"/>
      <color theme="0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sz val="14"/>
      <name val="Calibri"/>
      <family val="2"/>
      <charset val="238"/>
    </font>
    <font>
      <sz val="11"/>
      <color rgb="FF0070C0"/>
      <name val="Calibri"/>
      <family val="2"/>
      <charset val="238"/>
    </font>
    <font>
      <sz val="12"/>
      <color rgb="FF0070C0"/>
      <name val="Arial"/>
      <family val="2"/>
      <charset val="238"/>
    </font>
    <font>
      <b/>
      <sz val="14"/>
      <color rgb="FF0070C0"/>
      <name val="Arial Black"/>
      <family val="2"/>
      <charset val="238"/>
    </font>
    <font>
      <sz val="14"/>
      <color rgb="FF0070C0"/>
      <name val="Arial Black"/>
      <family val="2"/>
      <charset val="238"/>
    </font>
    <font>
      <b/>
      <sz val="12"/>
      <color rgb="FF0070C0"/>
      <name val="Arial"/>
      <family val="2"/>
      <charset val="238"/>
    </font>
    <font>
      <b/>
      <sz val="11"/>
      <color rgb="FF0070C0"/>
      <name val="Calibri"/>
      <family val="2"/>
      <charset val="238"/>
    </font>
    <font>
      <b/>
      <sz val="14"/>
      <color rgb="FFFF0000"/>
      <name val="Arial Black"/>
      <family val="2"/>
      <charset val="238"/>
    </font>
    <font>
      <sz val="11"/>
      <name val="Arial Black"/>
      <family val="2"/>
      <charset val="238"/>
    </font>
    <font>
      <sz val="20"/>
      <color theme="1"/>
      <name val="Calibri"/>
      <family val="2"/>
      <charset val="238"/>
    </font>
    <font>
      <sz val="11"/>
      <color rgb="FF3333CC"/>
      <name val="Calibri"/>
      <family val="2"/>
      <charset val="238"/>
    </font>
    <font>
      <sz val="14"/>
      <color rgb="FF3333CC"/>
      <name val="Arial Black"/>
      <family val="2"/>
      <charset val="238"/>
    </font>
    <font>
      <sz val="12"/>
      <color rgb="FF3333CC"/>
      <name val="Arial"/>
      <family val="2"/>
      <charset val="238"/>
    </font>
    <font>
      <sz val="14"/>
      <color theme="0"/>
      <name val="Arial Black"/>
      <family val="2"/>
      <charset val="238"/>
    </font>
    <font>
      <sz val="14"/>
      <color rgb="FFFF0000"/>
      <name val="Arial Black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C8FB3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B595E3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7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48" fillId="3" borderId="0" applyNumberFormat="0" applyBorder="0" applyAlignment="0" applyProtection="0"/>
    <xf numFmtId="0" fontId="50" fillId="20" borderId="1" applyNumberFormat="0" applyAlignment="0" applyProtection="0"/>
    <xf numFmtId="0" fontId="65" fillId="21" borderId="2" applyNumberFormat="0" applyAlignment="0" applyProtection="0"/>
    <xf numFmtId="43" fontId="7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38" fillId="0" borderId="3" applyNumberFormat="0" applyFill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0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36" fillId="7" borderId="1" applyNumberFormat="0" applyAlignment="0" applyProtection="0"/>
    <xf numFmtId="0" fontId="43" fillId="0" borderId="6" applyNumberFormat="0" applyFill="0" applyAlignment="0" applyProtection="0"/>
    <xf numFmtId="0" fontId="49" fillId="22" borderId="0" applyNumberFormat="0" applyBorder="0" applyAlignment="0" applyProtection="0"/>
    <xf numFmtId="0" fontId="7" fillId="23" borderId="7" applyNumberFormat="0" applyFont="0" applyAlignment="0" applyProtection="0"/>
    <xf numFmtId="0" fontId="45" fillId="20" borderId="8" applyNumberFormat="0" applyAlignment="0" applyProtection="0"/>
    <xf numFmtId="0" fontId="37" fillId="0" borderId="0" applyNumberFormat="0" applyFill="0" applyBorder="0" applyAlignment="0" applyProtection="0"/>
    <xf numFmtId="0" fontId="47" fillId="0" borderId="9" applyNumberFormat="0" applyFill="0" applyAlignment="0" applyProtection="0"/>
    <xf numFmtId="0" fontId="41" fillId="0" borderId="0" applyNumberFormat="0" applyFill="0" applyBorder="0" applyAlignment="0" applyProtection="0"/>
    <xf numFmtId="0" fontId="35" fillId="19" borderId="0" applyNumberFormat="0" applyBorder="0" applyAlignment="0" applyProtection="0"/>
    <xf numFmtId="0" fontId="35" fillId="15" borderId="0" applyNumberFormat="0" applyBorder="0" applyAlignment="0" applyProtection="0"/>
    <xf numFmtId="9" fontId="7" fillId="0" borderId="0" applyFont="0" applyFill="0" applyBorder="0" applyAlignment="0" applyProtection="0"/>
  </cellStyleXfs>
  <cellXfs count="552">
    <xf numFmtId="0" fontId="0" fillId="0" borderId="0" xfId="0"/>
    <xf numFmtId="3" fontId="4" fillId="0" borderId="0" xfId="0" applyNumberFormat="1" applyFont="1" applyAlignment="1" applyProtection="1">
      <alignment horizontal="right"/>
      <protection locked="0"/>
    </xf>
    <xf numFmtId="3" fontId="0" fillId="0" borderId="0" xfId="0" applyNumberFormat="1"/>
    <xf numFmtId="0" fontId="1" fillId="0" borderId="10" xfId="0" applyFont="1" applyBorder="1" applyAlignment="1" applyProtection="1">
      <alignment wrapText="1"/>
      <protection locked="0"/>
    </xf>
    <xf numFmtId="0" fontId="5" fillId="24" borderId="0" xfId="0" applyFont="1" applyFill="1" applyAlignment="1" applyProtection="1">
      <alignment horizontal="right"/>
      <protection locked="0"/>
    </xf>
    <xf numFmtId="0" fontId="5" fillId="24" borderId="0" xfId="0" applyFont="1" applyFill="1" applyAlignment="1" applyProtection="1">
      <alignment horizontal="right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right" vertical="center" wrapText="1"/>
      <protection locked="0"/>
    </xf>
    <xf numFmtId="0" fontId="3" fillId="0" borderId="11" xfId="0" applyFont="1" applyBorder="1" applyAlignment="1">
      <alignment horizontal="center"/>
    </xf>
    <xf numFmtId="3" fontId="1" fillId="0" borderId="0" xfId="0" applyNumberFormat="1" applyFont="1" applyProtection="1">
      <protection locked="0"/>
    </xf>
    <xf numFmtId="3" fontId="1" fillId="0" borderId="12" xfId="0" applyNumberFormat="1" applyFont="1" applyBorder="1" applyProtection="1">
      <protection locked="0"/>
    </xf>
    <xf numFmtId="0" fontId="1" fillId="0" borderId="12" xfId="0" applyFont="1" applyBorder="1" applyAlignment="1" applyProtection="1">
      <alignment wrapText="1"/>
      <protection locked="0"/>
    </xf>
    <xf numFmtId="3" fontId="1" fillId="0" borderId="13" xfId="0" applyNumberFormat="1" applyFont="1" applyBorder="1" applyProtection="1">
      <protection locked="0"/>
    </xf>
    <xf numFmtId="0" fontId="1" fillId="0" borderId="13" xfId="0" applyFont="1" applyBorder="1" applyAlignment="1" applyProtection="1">
      <alignment wrapText="1"/>
      <protection locked="0"/>
    </xf>
    <xf numFmtId="0" fontId="9" fillId="0" borderId="0" xfId="0" applyFont="1" applyAlignment="1">
      <alignment horizontal="center" vertical="center" wrapText="1"/>
    </xf>
    <xf numFmtId="3" fontId="25" fillId="0" borderId="0" xfId="0" applyNumberFormat="1" applyFont="1"/>
    <xf numFmtId="3" fontId="4" fillId="0" borderId="0" xfId="0" applyNumberFormat="1" applyFont="1"/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right" wrapText="1"/>
      <protection locked="0"/>
    </xf>
    <xf numFmtId="3" fontId="10" fillId="0" borderId="0" xfId="0" applyNumberFormat="1" applyFont="1"/>
    <xf numFmtId="164" fontId="17" fillId="0" borderId="0" xfId="28" applyNumberFormat="1" applyFont="1" applyFill="1" applyBorder="1" applyAlignment="1" applyProtection="1">
      <protection locked="0"/>
    </xf>
    <xf numFmtId="0" fontId="1" fillId="0" borderId="14" xfId="0" applyFont="1" applyBorder="1" applyAlignment="1" applyProtection="1">
      <alignment horizontal="center"/>
      <protection locked="0"/>
    </xf>
    <xf numFmtId="164" fontId="5" fillId="0" borderId="15" xfId="28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64" fontId="1" fillId="0" borderId="16" xfId="28" applyNumberFormat="1" applyFont="1" applyFill="1" applyBorder="1" applyAlignment="1">
      <alignment horizontal="center"/>
    </xf>
    <xf numFmtId="180" fontId="1" fillId="0" borderId="17" xfId="0" applyNumberFormat="1" applyFont="1" applyBorder="1" applyAlignment="1">
      <alignment horizontal="center"/>
    </xf>
    <xf numFmtId="176" fontId="4" fillId="0" borderId="18" xfId="0" applyNumberFormat="1" applyFont="1" applyBorder="1" applyAlignment="1">
      <alignment horizontal="center"/>
    </xf>
    <xf numFmtId="177" fontId="1" fillId="0" borderId="18" xfId="0" applyNumberFormat="1" applyFont="1" applyBorder="1" applyAlignment="1">
      <alignment horizontal="center"/>
    </xf>
    <xf numFmtId="178" fontId="1" fillId="0" borderId="18" xfId="0" applyNumberFormat="1" applyFont="1" applyBorder="1" applyAlignment="1">
      <alignment horizontal="center"/>
    </xf>
    <xf numFmtId="179" fontId="4" fillId="0" borderId="19" xfId="0" applyNumberFormat="1" applyFont="1" applyBorder="1" applyAlignment="1">
      <alignment horizontal="center"/>
    </xf>
    <xf numFmtId="168" fontId="4" fillId="0" borderId="10" xfId="0" applyNumberFormat="1" applyFont="1" applyBorder="1" applyAlignment="1">
      <alignment horizontal="center"/>
    </xf>
    <xf numFmtId="181" fontId="1" fillId="0" borderId="18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4" fillId="0" borderId="12" xfId="0" applyFont="1" applyBorder="1" applyAlignment="1" applyProtection="1">
      <alignment wrapText="1"/>
      <protection locked="0"/>
    </xf>
    <xf numFmtId="0" fontId="33" fillId="0" borderId="0" xfId="0" applyFont="1" applyAlignment="1">
      <alignment wrapText="1"/>
    </xf>
    <xf numFmtId="164" fontId="0" fillId="0" borderId="0" xfId="28" applyNumberFormat="1" applyFont="1"/>
    <xf numFmtId="0" fontId="51" fillId="0" borderId="0" xfId="0" applyFont="1" applyAlignment="1">
      <alignment vertical="center"/>
    </xf>
    <xf numFmtId="3" fontId="1" fillId="0" borderId="12" xfId="0" applyNumberFormat="1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3" fontId="1" fillId="0" borderId="0" xfId="0" applyNumberFormat="1" applyFont="1" applyAlignment="1" applyProtection="1">
      <alignment vertical="center"/>
      <protection locked="0"/>
    </xf>
    <xf numFmtId="0" fontId="1" fillId="0" borderId="13" xfId="0" applyFont="1" applyBorder="1" applyAlignment="1" applyProtection="1">
      <alignment vertical="center" wrapText="1"/>
      <protection locked="0"/>
    </xf>
    <xf numFmtId="3" fontId="1" fillId="0" borderId="13" xfId="0" applyNumberFormat="1" applyFont="1" applyBorder="1" applyAlignment="1" applyProtection="1">
      <alignment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54" fillId="25" borderId="20" xfId="0" applyFont="1" applyFill="1" applyBorder="1" applyAlignment="1">
      <alignment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3" fontId="5" fillId="0" borderId="21" xfId="0" applyNumberFormat="1" applyFont="1" applyBorder="1" applyAlignment="1" applyProtection="1">
      <alignment horizontal="right" wrapText="1"/>
      <protection locked="0"/>
    </xf>
    <xf numFmtId="0" fontId="24" fillId="0" borderId="12" xfId="0" applyFont="1" applyBorder="1" applyAlignment="1" applyProtection="1">
      <alignment wrapText="1"/>
      <protection locked="0"/>
    </xf>
    <xf numFmtId="0" fontId="57" fillId="0" borderId="0" xfId="35" applyFont="1" applyBorder="1" applyAlignment="1" applyProtection="1">
      <alignment horizontal="center" vertical="top" wrapText="1"/>
    </xf>
    <xf numFmtId="0" fontId="67" fillId="0" borderId="0" xfId="0" applyFont="1"/>
    <xf numFmtId="0" fontId="32" fillId="0" borderId="0" xfId="0" applyFont="1" applyAlignment="1">
      <alignment vertical="center"/>
    </xf>
    <xf numFmtId="3" fontId="4" fillId="0" borderId="21" xfId="0" applyNumberFormat="1" applyFont="1" applyBorder="1" applyAlignment="1" applyProtection="1">
      <alignment horizontal="right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3" fontId="4" fillId="0" borderId="22" xfId="0" applyNumberFormat="1" applyFon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3" fontId="4" fillId="0" borderId="13" xfId="0" applyNumberFormat="1" applyFont="1" applyBorder="1" applyAlignment="1" applyProtection="1">
      <alignment horizontal="center" vertical="center"/>
      <protection locked="0"/>
    </xf>
    <xf numFmtId="3" fontId="4" fillId="0" borderId="12" xfId="0" applyNumberFormat="1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3" fontId="4" fillId="0" borderId="0" xfId="0" applyNumberFormat="1" applyFont="1" applyAlignment="1" applyProtection="1">
      <alignment horizontal="center" vertical="center"/>
      <protection locked="0"/>
    </xf>
    <xf numFmtId="3" fontId="5" fillId="0" borderId="21" xfId="0" applyNumberFormat="1" applyFont="1" applyBorder="1" applyAlignment="1" applyProtection="1">
      <alignment horizontal="right" vertical="center" wrapText="1"/>
      <protection locked="0"/>
    </xf>
    <xf numFmtId="3" fontId="1" fillId="0" borderId="23" xfId="0" applyNumberFormat="1" applyFont="1" applyBorder="1" applyAlignment="1" applyProtection="1">
      <alignment vertical="center"/>
      <protection locked="0"/>
    </xf>
    <xf numFmtId="3" fontId="1" fillId="0" borderId="19" xfId="0" applyNumberFormat="1" applyFont="1" applyBorder="1" applyAlignment="1" applyProtection="1">
      <alignment vertical="center"/>
      <protection locked="0"/>
    </xf>
    <xf numFmtId="0" fontId="1" fillId="0" borderId="24" xfId="0" applyFont="1" applyBorder="1" applyAlignment="1" applyProtection="1">
      <alignment wrapText="1"/>
      <protection locked="0"/>
    </xf>
    <xf numFmtId="0" fontId="51" fillId="0" borderId="0" xfId="0" applyFont="1" applyAlignment="1">
      <alignment vertical="center" wrapText="1"/>
    </xf>
    <xf numFmtId="3" fontId="4" fillId="0" borderId="25" xfId="0" applyNumberFormat="1" applyFont="1" applyBorder="1" applyAlignment="1" applyProtection="1">
      <alignment horizontal="right" vertical="center" wrapText="1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3" fontId="4" fillId="0" borderId="27" xfId="0" applyNumberFormat="1" applyFont="1" applyBorder="1" applyAlignment="1" applyProtection="1">
      <alignment vertical="center"/>
      <protection locked="0"/>
    </xf>
    <xf numFmtId="164" fontId="5" fillId="0" borderId="15" xfId="28" applyNumberFormat="1" applyFont="1" applyFill="1" applyBorder="1" applyAlignment="1">
      <alignment horizont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wrapText="1"/>
      <protection locked="0"/>
    </xf>
    <xf numFmtId="3" fontId="1" fillId="0" borderId="29" xfId="0" applyNumberFormat="1" applyFont="1" applyBorder="1" applyProtection="1">
      <protection locked="0"/>
    </xf>
    <xf numFmtId="0" fontId="0" fillId="0" borderId="12" xfId="0" applyBorder="1"/>
    <xf numFmtId="0" fontId="53" fillId="0" borderId="0" xfId="0" applyFont="1" applyAlignment="1">
      <alignment vertical="center"/>
    </xf>
    <xf numFmtId="3" fontId="32" fillId="0" borderId="0" xfId="0" applyNumberFormat="1" applyFont="1" applyAlignment="1" applyProtection="1">
      <alignment horizontal="center" wrapText="1"/>
      <protection locked="0"/>
    </xf>
    <xf numFmtId="3" fontId="31" fillId="0" borderId="22" xfId="0" applyNumberFormat="1" applyFont="1" applyBorder="1" applyAlignment="1" applyProtection="1">
      <alignment horizontal="center" vertical="center"/>
      <protection locked="0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70" fillId="0" borderId="0" xfId="0" applyFont="1" applyAlignment="1" applyProtection="1">
      <alignment horizontal="center" wrapText="1"/>
      <protection locked="0"/>
    </xf>
    <xf numFmtId="0" fontId="4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64" fontId="1" fillId="0" borderId="12" xfId="28" applyNumberFormat="1" applyFont="1" applyFill="1" applyBorder="1" applyAlignment="1">
      <alignment horizontal="center" vertical="center"/>
    </xf>
    <xf numFmtId="180" fontId="1" fillId="0" borderId="12" xfId="0" applyNumberFormat="1" applyFont="1" applyBorder="1" applyAlignment="1">
      <alignment horizontal="center" vertical="center"/>
    </xf>
    <xf numFmtId="168" fontId="4" fillId="0" borderId="12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7" fontId="1" fillId="0" borderId="12" xfId="0" applyNumberFormat="1" applyFont="1" applyBorder="1" applyAlignment="1">
      <alignment horizontal="center" vertical="center"/>
    </xf>
    <xf numFmtId="178" fontId="1" fillId="0" borderId="12" xfId="0" applyNumberFormat="1" applyFont="1" applyBorder="1" applyAlignment="1">
      <alignment horizontal="center" vertical="center"/>
    </xf>
    <xf numFmtId="181" fontId="1" fillId="0" borderId="12" xfId="0" applyNumberFormat="1" applyFont="1" applyBorder="1" applyAlignment="1">
      <alignment horizontal="center" vertical="center"/>
    </xf>
    <xf numFmtId="184" fontId="4" fillId="0" borderId="12" xfId="0" applyNumberFormat="1" applyFont="1" applyBorder="1" applyAlignment="1">
      <alignment horizontal="center" vertical="center"/>
    </xf>
    <xf numFmtId="166" fontId="70" fillId="0" borderId="12" xfId="0" applyNumberFormat="1" applyFont="1" applyBorder="1" applyAlignment="1" applyProtection="1">
      <alignment horizontal="center" vertical="center"/>
      <protection locked="0"/>
    </xf>
    <xf numFmtId="164" fontId="5" fillId="0" borderId="12" xfId="28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9" fontId="70" fillId="0" borderId="12" xfId="0" applyNumberFormat="1" applyFont="1" applyBorder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53" fillId="0" borderId="31" xfId="0" applyFont="1" applyBorder="1" applyAlignment="1">
      <alignment vertical="center" wrapText="1"/>
    </xf>
    <xf numFmtId="184" fontId="53" fillId="0" borderId="32" xfId="0" applyNumberFormat="1" applyFont="1" applyBorder="1" applyAlignment="1">
      <alignment vertical="center"/>
    </xf>
    <xf numFmtId="166" fontId="70" fillId="0" borderId="12" xfId="0" applyNumberFormat="1" applyFont="1" applyBorder="1" applyAlignment="1">
      <alignment horizontal="center" vertical="center"/>
    </xf>
    <xf numFmtId="184" fontId="53" fillId="0" borderId="0" xfId="0" applyNumberFormat="1" applyFont="1" applyAlignment="1">
      <alignment vertical="center"/>
    </xf>
    <xf numFmtId="0" fontId="4" fillId="0" borderId="3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64" fontId="1" fillId="0" borderId="16" xfId="28" applyNumberFormat="1" applyFont="1" applyFill="1" applyBorder="1" applyAlignment="1">
      <alignment horizontal="center" vertical="center"/>
    </xf>
    <xf numFmtId="180" fontId="1" fillId="0" borderId="17" xfId="0" applyNumberFormat="1" applyFont="1" applyBorder="1" applyAlignment="1">
      <alignment horizontal="center" vertical="center"/>
    </xf>
    <xf numFmtId="177" fontId="1" fillId="0" borderId="18" xfId="0" applyNumberFormat="1" applyFont="1" applyBorder="1" applyAlignment="1">
      <alignment horizontal="center" vertical="center"/>
    </xf>
    <xf numFmtId="178" fontId="1" fillId="0" borderId="18" xfId="0" applyNumberFormat="1" applyFont="1" applyBorder="1" applyAlignment="1">
      <alignment horizontal="center" vertical="center"/>
    </xf>
    <xf numFmtId="181" fontId="1" fillId="0" borderId="18" xfId="0" applyNumberFormat="1" applyFont="1" applyBorder="1" applyAlignment="1">
      <alignment horizontal="center" vertical="center"/>
    </xf>
    <xf numFmtId="3" fontId="70" fillId="0" borderId="0" xfId="0" applyNumberFormat="1" applyFont="1" applyAlignment="1" applyProtection="1">
      <alignment horizontal="center" vertical="center"/>
      <protection locked="0"/>
    </xf>
    <xf numFmtId="3" fontId="53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166" fontId="70" fillId="0" borderId="13" xfId="0" applyNumberFormat="1" applyFont="1" applyBorder="1" applyAlignment="1">
      <alignment horizontal="center" vertical="center"/>
    </xf>
    <xf numFmtId="169" fontId="70" fillId="0" borderId="13" xfId="0" applyNumberFormat="1" applyFont="1" applyBorder="1" applyAlignment="1">
      <alignment horizontal="center" vertical="center"/>
    </xf>
    <xf numFmtId="168" fontId="70" fillId="0" borderId="13" xfId="0" applyNumberFormat="1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textRotation="255"/>
      <protection locked="0"/>
    </xf>
    <xf numFmtId="0" fontId="53" fillId="0" borderId="0" xfId="0" applyFont="1" applyAlignment="1" applyProtection="1">
      <alignment vertical="center" wrapText="1"/>
      <protection locked="0"/>
    </xf>
    <xf numFmtId="0" fontId="68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167" fontId="70" fillId="0" borderId="13" xfId="0" applyNumberFormat="1" applyFont="1" applyBorder="1" applyAlignment="1">
      <alignment horizontal="center" vertical="center"/>
    </xf>
    <xf numFmtId="168" fontId="70" fillId="0" borderId="12" xfId="0" applyNumberFormat="1" applyFont="1" applyBorder="1" applyAlignment="1">
      <alignment horizontal="center" vertical="center"/>
    </xf>
    <xf numFmtId="167" fontId="70" fillId="0" borderId="12" xfId="0" applyNumberFormat="1" applyFont="1" applyBorder="1" applyAlignment="1">
      <alignment horizontal="center" vertical="center"/>
    </xf>
    <xf numFmtId="0" fontId="6" fillId="27" borderId="0" xfId="0" applyFont="1" applyFill="1" applyAlignment="1">
      <alignment vertical="center" wrapText="1"/>
    </xf>
    <xf numFmtId="0" fontId="6" fillId="27" borderId="0" xfId="0" applyFont="1" applyFill="1" applyAlignment="1">
      <alignment vertical="center"/>
    </xf>
    <xf numFmtId="0" fontId="53" fillId="27" borderId="0" xfId="0" applyFont="1" applyFill="1" applyAlignment="1">
      <alignment vertical="center"/>
    </xf>
    <xf numFmtId="0" fontId="51" fillId="27" borderId="0" xfId="0" applyFont="1" applyFill="1" applyAlignment="1">
      <alignment vertical="center"/>
    </xf>
    <xf numFmtId="0" fontId="28" fillId="27" borderId="0" xfId="0" applyFont="1" applyFill="1" applyAlignment="1" applyProtection="1">
      <alignment vertical="center"/>
      <protection locked="0"/>
    </xf>
    <xf numFmtId="3" fontId="69" fillId="27" borderId="0" xfId="0" applyNumberFormat="1" applyFont="1" applyFill="1" applyAlignment="1">
      <alignment vertical="center"/>
    </xf>
    <xf numFmtId="3" fontId="1" fillId="27" borderId="0" xfId="0" applyNumberFormat="1" applyFont="1" applyFill="1" applyAlignment="1">
      <alignment vertical="center"/>
    </xf>
    <xf numFmtId="0" fontId="41" fillId="27" borderId="0" xfId="0" applyFont="1" applyFill="1" applyAlignment="1">
      <alignment vertical="center"/>
    </xf>
    <xf numFmtId="0" fontId="4" fillId="27" borderId="0" xfId="0" applyFont="1" applyFill="1" applyAlignment="1" applyProtection="1">
      <alignment horizontal="center"/>
      <protection locked="0"/>
    </xf>
    <xf numFmtId="3" fontId="1" fillId="27" borderId="0" xfId="0" applyNumberFormat="1" applyFont="1" applyFill="1" applyProtection="1">
      <protection locked="0"/>
    </xf>
    <xf numFmtId="0" fontId="70" fillId="27" borderId="0" xfId="0" applyFont="1" applyFill="1" applyAlignment="1" applyProtection="1">
      <alignment horizontal="center" wrapText="1"/>
      <protection locked="0"/>
    </xf>
    <xf numFmtId="9" fontId="4" fillId="27" borderId="0" xfId="0" applyNumberFormat="1" applyFont="1" applyFill="1" applyAlignment="1" applyProtection="1">
      <alignment horizontal="center" wrapText="1"/>
      <protection locked="0"/>
    </xf>
    <xf numFmtId="3" fontId="79" fillId="0" borderId="22" xfId="0" applyNumberFormat="1" applyFont="1" applyBorder="1" applyAlignment="1" applyProtection="1">
      <alignment horizontal="center" vertical="center"/>
      <protection locked="0"/>
    </xf>
    <xf numFmtId="3" fontId="78" fillId="0" borderId="0" xfId="0" applyNumberFormat="1" applyFont="1" applyAlignment="1">
      <alignment vertical="center"/>
    </xf>
    <xf numFmtId="0" fontId="80" fillId="0" borderId="0" xfId="0" applyFont="1" applyAlignment="1">
      <alignment horizontal="center" vertical="center"/>
    </xf>
    <xf numFmtId="0" fontId="78" fillId="0" borderId="0" xfId="0" applyFont="1" applyAlignment="1">
      <alignment vertical="center"/>
    </xf>
    <xf numFmtId="165" fontId="70" fillId="0" borderId="13" xfId="0" applyNumberFormat="1" applyFont="1" applyBorder="1" applyAlignment="1">
      <alignment horizontal="center" vertical="center"/>
    </xf>
    <xf numFmtId="0" fontId="54" fillId="0" borderId="0" xfId="0" applyFont="1"/>
    <xf numFmtId="0" fontId="53" fillId="0" borderId="14" xfId="0" applyFont="1" applyBorder="1" applyAlignment="1" applyProtection="1">
      <alignment horizontal="center" vertical="center"/>
      <protection locked="0"/>
    </xf>
    <xf numFmtId="0" fontId="70" fillId="0" borderId="0" xfId="0" applyFont="1" applyAlignment="1" applyProtection="1">
      <alignment horizontal="center"/>
      <protection locked="0"/>
    </xf>
    <xf numFmtId="0" fontId="53" fillId="0" borderId="12" xfId="0" applyFont="1" applyBorder="1" applyAlignment="1">
      <alignment vertical="center"/>
    </xf>
    <xf numFmtId="169" fontId="53" fillId="0" borderId="0" xfId="0" applyNumberFormat="1" applyFont="1" applyAlignment="1" applyProtection="1">
      <alignment vertical="center"/>
      <protection locked="0"/>
    </xf>
    <xf numFmtId="0" fontId="53" fillId="0" borderId="26" xfId="0" applyFont="1" applyBorder="1" applyAlignment="1" applyProtection="1">
      <alignment horizontal="center" vertical="center"/>
      <protection locked="0"/>
    </xf>
    <xf numFmtId="4" fontId="70" fillId="0" borderId="0" xfId="0" applyNumberFormat="1" applyFont="1" applyAlignment="1" applyProtection="1">
      <alignment horizontal="center" vertical="center"/>
      <protection locked="0"/>
    </xf>
    <xf numFmtId="4" fontId="70" fillId="0" borderId="12" xfId="0" applyNumberFormat="1" applyFont="1" applyBorder="1" applyAlignment="1" applyProtection="1">
      <alignment horizontal="center" vertical="center"/>
      <protection locked="0"/>
    </xf>
    <xf numFmtId="165" fontId="70" fillId="0" borderId="12" xfId="0" applyNumberFormat="1" applyFont="1" applyBorder="1" applyAlignment="1">
      <alignment horizontal="center" vertical="center"/>
    </xf>
    <xf numFmtId="3" fontId="70" fillId="0" borderId="12" xfId="0" applyNumberFormat="1" applyFont="1" applyBorder="1" applyAlignment="1" applyProtection="1">
      <alignment horizontal="center" vertical="center"/>
      <protection locked="0"/>
    </xf>
    <xf numFmtId="0" fontId="0" fillId="28" borderId="0" xfId="0" applyFill="1"/>
    <xf numFmtId="3" fontId="1" fillId="27" borderId="13" xfId="0" applyNumberFormat="1" applyFont="1" applyFill="1" applyBorder="1" applyAlignment="1" applyProtection="1">
      <alignment vertical="center"/>
      <protection locked="0"/>
    </xf>
    <xf numFmtId="3" fontId="1" fillId="27" borderId="12" xfId="0" applyNumberFormat="1" applyFont="1" applyFill="1" applyBorder="1" applyAlignment="1" applyProtection="1">
      <alignment vertical="center"/>
      <protection locked="0"/>
    </xf>
    <xf numFmtId="169" fontId="4" fillId="0" borderId="12" xfId="0" applyNumberFormat="1" applyFont="1" applyBorder="1" applyAlignment="1">
      <alignment horizontal="center" vertical="center"/>
    </xf>
    <xf numFmtId="9" fontId="4" fillId="0" borderId="0" xfId="0" applyNumberFormat="1" applyFont="1" applyAlignment="1" applyProtection="1">
      <alignment horizontal="center" wrapText="1"/>
      <protection locked="0"/>
    </xf>
    <xf numFmtId="0" fontId="59" fillId="0" borderId="0" xfId="0" applyFont="1" applyAlignment="1" applyProtection="1">
      <alignment horizontal="left" wrapText="1"/>
      <protection locked="0"/>
    </xf>
    <xf numFmtId="0" fontId="30" fillId="27" borderId="0" xfId="0" applyFont="1" applyFill="1" applyAlignment="1">
      <alignment vertical="center" wrapText="1"/>
    </xf>
    <xf numFmtId="0" fontId="42" fillId="27" borderId="0" xfId="35" applyFill="1" applyAlignment="1" applyProtection="1">
      <alignment vertical="center"/>
    </xf>
    <xf numFmtId="170" fontId="70" fillId="0" borderId="12" xfId="0" applyNumberFormat="1" applyFont="1" applyBorder="1" applyAlignment="1" applyProtection="1">
      <alignment horizontal="center" vertical="center"/>
      <protection locked="0"/>
    </xf>
    <xf numFmtId="164" fontId="5" fillId="0" borderId="0" xfId="28" applyNumberFormat="1" applyFont="1" applyFill="1" applyBorder="1" applyAlignment="1">
      <alignment wrapText="1"/>
    </xf>
    <xf numFmtId="0" fontId="1" fillId="0" borderId="35" xfId="0" applyFont="1" applyBorder="1" applyAlignment="1" applyProtection="1">
      <alignment wrapText="1"/>
      <protection locked="0"/>
    </xf>
    <xf numFmtId="0" fontId="82" fillId="0" borderId="0" xfId="0" applyFont="1" applyAlignment="1">
      <alignment horizontal="right"/>
    </xf>
    <xf numFmtId="0" fontId="83" fillId="0" borderId="0" xfId="0" applyFont="1" applyAlignment="1">
      <alignment horizontal="right"/>
    </xf>
    <xf numFmtId="0" fontId="82" fillId="0" borderId="0" xfId="0" applyFont="1" applyAlignment="1">
      <alignment horizontal="left" wrapText="1"/>
    </xf>
    <xf numFmtId="3" fontId="84" fillId="0" borderId="0" xfId="0" applyNumberFormat="1" applyFont="1"/>
    <xf numFmtId="3" fontId="84" fillId="0" borderId="0" xfId="0" applyNumberFormat="1" applyFont="1" applyAlignment="1">
      <alignment vertical="center"/>
    </xf>
    <xf numFmtId="0" fontId="82" fillId="0" borderId="0" xfId="0" applyFont="1" applyAlignment="1">
      <alignment horizontal="right" vertical="center"/>
    </xf>
    <xf numFmtId="176" fontId="4" fillId="0" borderId="18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horizontal="center" vertical="center"/>
    </xf>
    <xf numFmtId="3" fontId="24" fillId="0" borderId="14" xfId="0" applyNumberFormat="1" applyFont="1" applyBorder="1" applyAlignment="1" applyProtection="1">
      <alignment horizontal="center" vertical="center"/>
      <protection locked="0"/>
    </xf>
    <xf numFmtId="165" fontId="76" fillId="0" borderId="10" xfId="0" applyNumberFormat="1" applyFont="1" applyBorder="1" applyAlignment="1">
      <alignment horizontal="center" vertical="center"/>
    </xf>
    <xf numFmtId="3" fontId="1" fillId="0" borderId="36" xfId="0" applyNumberFormat="1" applyFont="1" applyBorder="1" applyAlignment="1" applyProtection="1">
      <alignment vertical="center"/>
      <protection locked="0"/>
    </xf>
    <xf numFmtId="0" fontId="14" fillId="28" borderId="12" xfId="0" applyFont="1" applyFill="1" applyBorder="1" applyAlignment="1" applyProtection="1">
      <alignment vertical="center" wrapText="1"/>
      <protection locked="0"/>
    </xf>
    <xf numFmtId="3" fontId="1" fillId="28" borderId="13" xfId="0" applyNumberFormat="1" applyFont="1" applyFill="1" applyBorder="1" applyAlignment="1" applyProtection="1">
      <alignment vertical="center"/>
      <protection locked="0"/>
    </xf>
    <xf numFmtId="3" fontId="84" fillId="28" borderId="0" xfId="0" applyNumberFormat="1" applyFont="1" applyFill="1" applyAlignment="1">
      <alignment vertical="center"/>
    </xf>
    <xf numFmtId="0" fontId="14" fillId="28" borderId="13" xfId="0" applyFont="1" applyFill="1" applyBorder="1" applyAlignment="1" applyProtection="1">
      <alignment vertical="center" wrapText="1"/>
      <protection locked="0"/>
    </xf>
    <xf numFmtId="3" fontId="1" fillId="28" borderId="12" xfId="0" applyNumberFormat="1" applyFont="1" applyFill="1" applyBorder="1" applyAlignment="1" applyProtection="1">
      <alignment vertical="center"/>
      <protection locked="0"/>
    </xf>
    <xf numFmtId="0" fontId="13" fillId="0" borderId="0" xfId="0" applyFont="1"/>
    <xf numFmtId="3" fontId="4" fillId="28" borderId="0" xfId="0" applyNumberFormat="1" applyFont="1" applyFill="1" applyAlignment="1">
      <alignment horizontal="center" vertical="center"/>
    </xf>
    <xf numFmtId="3" fontId="25" fillId="28" borderId="0" xfId="0" applyNumberFormat="1" applyFont="1" applyFill="1" applyAlignment="1">
      <alignment horizontal="center" vertical="center"/>
    </xf>
    <xf numFmtId="3" fontId="0" fillId="28" borderId="0" xfId="0" applyNumberFormat="1" applyFill="1" applyAlignment="1">
      <alignment horizontal="center" vertical="center"/>
    </xf>
    <xf numFmtId="0" fontId="72" fillId="0" borderId="0" xfId="0" applyFont="1"/>
    <xf numFmtId="3" fontId="4" fillId="0" borderId="37" xfId="0" applyNumberFormat="1" applyFont="1" applyBorder="1" applyAlignment="1">
      <alignment horizontal="right" vertical="center"/>
    </xf>
    <xf numFmtId="3" fontId="27" fillId="25" borderId="38" xfId="0" applyNumberFormat="1" applyFont="1" applyFill="1" applyBorder="1" applyAlignment="1">
      <alignment vertical="center"/>
    </xf>
    <xf numFmtId="0" fontId="42" fillId="0" borderId="0" xfId="35" applyBorder="1" applyAlignment="1" applyProtection="1">
      <alignment vertical="center"/>
    </xf>
    <xf numFmtId="0" fontId="26" fillId="0" borderId="39" xfId="0" applyFont="1" applyBorder="1" applyAlignment="1">
      <alignment horizontal="center" vertical="center"/>
    </xf>
    <xf numFmtId="0" fontId="26" fillId="0" borderId="40" xfId="0" applyFont="1" applyBorder="1" applyAlignment="1">
      <alignment horizontal="center" vertical="center"/>
    </xf>
    <xf numFmtId="3" fontId="27" fillId="25" borderId="41" xfId="0" applyNumberFormat="1" applyFont="1" applyFill="1" applyBorder="1" applyAlignment="1">
      <alignment vertical="center"/>
    </xf>
    <xf numFmtId="0" fontId="26" fillId="0" borderId="0" xfId="0" applyFont="1" applyAlignment="1">
      <alignment horizontal="center" vertical="center"/>
    </xf>
    <xf numFmtId="3" fontId="16" fillId="26" borderId="12" xfId="0" applyNumberFormat="1" applyFont="1" applyFill="1" applyBorder="1" applyAlignment="1">
      <alignment vertical="center"/>
    </xf>
    <xf numFmtId="0" fontId="73" fillId="0" borderId="12" xfId="0" applyFont="1" applyBorder="1" applyAlignment="1">
      <alignment horizontal="left" vertical="center" wrapText="1"/>
    </xf>
    <xf numFmtId="3" fontId="4" fillId="0" borderId="12" xfId="0" applyNumberFormat="1" applyFont="1" applyBorder="1" applyAlignment="1">
      <alignment horizontal="right" vertical="center"/>
    </xf>
    <xf numFmtId="0" fontId="86" fillId="0" borderId="1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wrapText="1"/>
    </xf>
    <xf numFmtId="0" fontId="0" fillId="28" borderId="0" xfId="0" applyFill="1" applyAlignment="1">
      <alignment horizontal="center"/>
    </xf>
    <xf numFmtId="0" fontId="24" fillId="24" borderId="0" xfId="0" applyFont="1" applyFill="1" applyAlignment="1" applyProtection="1">
      <alignment horizontal="right" vertical="center"/>
      <protection locked="0"/>
    </xf>
    <xf numFmtId="3" fontId="4" fillId="0" borderId="0" xfId="0" applyNumberFormat="1" applyFont="1" applyAlignment="1">
      <alignment vertical="center"/>
    </xf>
    <xf numFmtId="3" fontId="25" fillId="0" borderId="0" xfId="0" applyNumberFormat="1" applyFont="1" applyAlignment="1">
      <alignment vertical="center"/>
    </xf>
    <xf numFmtId="0" fontId="0" fillId="29" borderId="0" xfId="0" applyFill="1" applyAlignment="1">
      <alignment horizontal="left"/>
    </xf>
    <xf numFmtId="0" fontId="67" fillId="29" borderId="0" xfId="0" applyFont="1" applyFill="1" applyAlignment="1">
      <alignment horizontal="left"/>
    </xf>
    <xf numFmtId="0" fontId="0" fillId="29" borderId="0" xfId="0" applyFill="1" applyAlignment="1">
      <alignment horizontal="right"/>
    </xf>
    <xf numFmtId="0" fontId="8" fillId="29" borderId="0" xfId="0" applyFont="1" applyFill="1" applyAlignment="1">
      <alignment horizontal="center"/>
    </xf>
    <xf numFmtId="0" fontId="0" fillId="29" borderId="0" xfId="0" applyFill="1" applyAlignment="1">
      <alignment horizontal="right" vertical="center"/>
    </xf>
    <xf numFmtId="169" fontId="70" fillId="29" borderId="12" xfId="0" applyNumberFormat="1" applyFont="1" applyFill="1" applyBorder="1" applyAlignment="1">
      <alignment horizontal="center" vertical="center"/>
    </xf>
    <xf numFmtId="0" fontId="0" fillId="29" borderId="0" xfId="0" applyFill="1" applyAlignment="1">
      <alignment horizontal="left" vertical="center"/>
    </xf>
    <xf numFmtId="0" fontId="8" fillId="29" borderId="0" xfId="0" applyFont="1" applyFill="1" applyAlignment="1">
      <alignment horizontal="center" vertical="center"/>
    </xf>
    <xf numFmtId="3" fontId="88" fillId="30" borderId="0" xfId="0" applyNumberFormat="1" applyFont="1" applyFill="1"/>
    <xf numFmtId="0" fontId="87" fillId="0" borderId="0" xfId="0" applyFont="1" applyAlignment="1">
      <alignment wrapText="1"/>
    </xf>
    <xf numFmtId="3" fontId="84" fillId="0" borderId="0" xfId="0" applyNumberFormat="1" applyFont="1" applyAlignment="1">
      <alignment horizontal="left" vertical="center"/>
    </xf>
    <xf numFmtId="0" fontId="29" fillId="29" borderId="0" xfId="0" applyFont="1" applyFill="1" applyAlignment="1">
      <alignment vertical="center"/>
    </xf>
    <xf numFmtId="0" fontId="53" fillId="29" borderId="0" xfId="0" applyFont="1" applyFill="1" applyAlignment="1" applyProtection="1">
      <alignment vertical="center" wrapText="1"/>
      <protection locked="0"/>
    </xf>
    <xf numFmtId="164" fontId="5" fillId="0" borderId="13" xfId="28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9" fillId="27" borderId="0" xfId="0" applyFont="1" applyFill="1" applyAlignment="1">
      <alignment vertical="center" wrapText="1"/>
    </xf>
    <xf numFmtId="0" fontId="75" fillId="27" borderId="0" xfId="0" applyFont="1" applyFill="1" applyAlignment="1">
      <alignment vertical="center" wrapText="1"/>
    </xf>
    <xf numFmtId="172" fontId="90" fillId="0" borderId="0" xfId="0" applyNumberFormat="1" applyFont="1" applyAlignment="1">
      <alignment vertical="center"/>
    </xf>
    <xf numFmtId="188" fontId="70" fillId="0" borderId="12" xfId="0" applyNumberFormat="1" applyFont="1" applyBorder="1" applyAlignment="1" applyProtection="1">
      <alignment horizontal="center" vertical="center"/>
      <protection locked="0"/>
    </xf>
    <xf numFmtId="4" fontId="4" fillId="0" borderId="0" xfId="0" applyNumberFormat="1" applyFont="1" applyAlignment="1" applyProtection="1">
      <alignment vertical="center" wrapText="1"/>
      <protection locked="0"/>
    </xf>
    <xf numFmtId="187" fontId="1" fillId="0" borderId="18" xfId="0" applyNumberFormat="1" applyFont="1" applyBorder="1" applyAlignment="1">
      <alignment horizontal="center"/>
    </xf>
    <xf numFmtId="4" fontId="53" fillId="0" borderId="0" xfId="0" applyNumberFormat="1" applyFont="1" applyAlignment="1" applyProtection="1">
      <alignment vertical="center" wrapText="1"/>
      <protection locked="0"/>
    </xf>
    <xf numFmtId="0" fontId="73" fillId="28" borderId="12" xfId="0" applyFont="1" applyFill="1" applyBorder="1" applyAlignment="1">
      <alignment horizontal="left" vertical="center" wrapText="1"/>
    </xf>
    <xf numFmtId="0" fontId="1" fillId="31" borderId="12" xfId="0" applyFont="1" applyFill="1" applyBorder="1" applyAlignment="1" applyProtection="1">
      <alignment vertical="center" wrapText="1"/>
      <protection locked="0"/>
    </xf>
    <xf numFmtId="3" fontId="1" fillId="31" borderId="12" xfId="0" applyNumberFormat="1" applyFont="1" applyFill="1" applyBorder="1" applyAlignment="1" applyProtection="1">
      <alignment vertical="center"/>
      <protection locked="0"/>
    </xf>
    <xf numFmtId="3" fontId="1" fillId="31" borderId="13" xfId="0" applyNumberFormat="1" applyFont="1" applyFill="1" applyBorder="1" applyAlignment="1" applyProtection="1">
      <alignment vertical="center"/>
      <protection locked="0"/>
    </xf>
    <xf numFmtId="3" fontId="84" fillId="31" borderId="0" xfId="0" applyNumberFormat="1" applyFont="1" applyFill="1"/>
    <xf numFmtId="0" fontId="0" fillId="31" borderId="0" xfId="0" applyFill="1"/>
    <xf numFmtId="0" fontId="95" fillId="31" borderId="0" xfId="0" applyFont="1" applyFill="1"/>
    <xf numFmtId="3" fontId="0" fillId="31" borderId="0" xfId="0" applyNumberFormat="1" applyFill="1"/>
    <xf numFmtId="0" fontId="3" fillId="0" borderId="48" xfId="0" applyFont="1" applyBorder="1" applyAlignment="1">
      <alignment horizontal="center"/>
    </xf>
    <xf numFmtId="164" fontId="91" fillId="0" borderId="48" xfId="0" applyNumberFormat="1" applyFont="1" applyBorder="1" applyAlignment="1">
      <alignment horizontal="center" vertical="center"/>
    </xf>
    <xf numFmtId="191" fontId="0" fillId="0" borderId="0" xfId="0" applyNumberFormat="1"/>
    <xf numFmtId="3" fontId="29" fillId="0" borderId="0" xfId="0" applyNumberFormat="1" applyFont="1" applyAlignment="1">
      <alignment vertical="center" wrapText="1"/>
    </xf>
    <xf numFmtId="0" fontId="99" fillId="0" borderId="0" xfId="0" applyFont="1" applyAlignment="1">
      <alignment vertical="center"/>
    </xf>
    <xf numFmtId="0" fontId="0" fillId="32" borderId="0" xfId="0" applyFill="1"/>
    <xf numFmtId="168" fontId="4" fillId="32" borderId="10" xfId="0" applyNumberFormat="1" applyFont="1" applyFill="1" applyBorder="1" applyAlignment="1">
      <alignment horizontal="center"/>
    </xf>
    <xf numFmtId="176" fontId="4" fillId="32" borderId="18" xfId="0" applyNumberFormat="1" applyFont="1" applyFill="1" applyBorder="1" applyAlignment="1">
      <alignment horizontal="center"/>
    </xf>
    <xf numFmtId="177" fontId="1" fillId="32" borderId="18" xfId="0" applyNumberFormat="1" applyFont="1" applyFill="1" applyBorder="1" applyAlignment="1">
      <alignment horizontal="center"/>
    </xf>
    <xf numFmtId="178" fontId="1" fillId="32" borderId="18" xfId="0" applyNumberFormat="1" applyFont="1" applyFill="1" applyBorder="1" applyAlignment="1">
      <alignment horizontal="center"/>
    </xf>
    <xf numFmtId="181" fontId="1" fillId="32" borderId="18" xfId="0" applyNumberFormat="1" applyFont="1" applyFill="1" applyBorder="1" applyAlignment="1">
      <alignment horizontal="center"/>
    </xf>
    <xf numFmtId="179" fontId="4" fillId="32" borderId="19" xfId="0" applyNumberFormat="1" applyFont="1" applyFill="1" applyBorder="1" applyAlignment="1">
      <alignment horizontal="center"/>
    </xf>
    <xf numFmtId="171" fontId="70" fillId="0" borderId="12" xfId="0" applyNumberFormat="1" applyFont="1" applyBorder="1" applyAlignment="1">
      <alignment horizontal="center" vertical="center"/>
    </xf>
    <xf numFmtId="0" fontId="102" fillId="0" borderId="0" xfId="0" applyFont="1" applyAlignment="1">
      <alignment vertical="center"/>
    </xf>
    <xf numFmtId="170" fontId="4" fillId="0" borderId="34" xfId="0" applyNumberFormat="1" applyFont="1" applyBorder="1" applyAlignment="1">
      <alignment horizontal="center" vertical="center"/>
    </xf>
    <xf numFmtId="189" fontId="85" fillId="0" borderId="44" xfId="0" applyNumberFormat="1" applyFont="1" applyBorder="1" applyAlignment="1">
      <alignment horizontal="center" vertical="center"/>
    </xf>
    <xf numFmtId="184" fontId="4" fillId="0" borderId="19" xfId="0" applyNumberFormat="1" applyFont="1" applyBorder="1" applyAlignment="1">
      <alignment horizontal="center" vertical="center"/>
    </xf>
    <xf numFmtId="164" fontId="5" fillId="0" borderId="20" xfId="28" applyNumberFormat="1" applyFont="1" applyFill="1" applyBorder="1" applyAlignment="1">
      <alignment horizontal="center" vertical="center" wrapText="1"/>
    </xf>
    <xf numFmtId="0" fontId="100" fillId="0" borderId="12" xfId="0" applyFont="1" applyBorder="1" applyAlignment="1" applyProtection="1">
      <alignment vertical="center" wrapText="1"/>
      <protection locked="0"/>
    </xf>
    <xf numFmtId="190" fontId="70" fillId="0" borderId="12" xfId="0" applyNumberFormat="1" applyFont="1" applyBorder="1" applyAlignment="1">
      <alignment horizontal="center" vertical="center"/>
    </xf>
    <xf numFmtId="0" fontId="98" fillId="0" borderId="0" xfId="0" applyFont="1" applyAlignment="1">
      <alignment vertical="center"/>
    </xf>
    <xf numFmtId="0" fontId="98" fillId="29" borderId="0" xfId="0" applyFont="1" applyFill="1" applyAlignment="1">
      <alignment vertical="center"/>
    </xf>
    <xf numFmtId="3" fontId="101" fillId="0" borderId="13" xfId="0" applyNumberFormat="1" applyFont="1" applyBorder="1" applyAlignment="1" applyProtection="1">
      <alignment horizontal="center" vertical="center"/>
      <protection locked="0"/>
    </xf>
    <xf numFmtId="0" fontId="103" fillId="27" borderId="0" xfId="0" applyFont="1" applyFill="1" applyAlignment="1">
      <alignment horizontal="left" vertical="center"/>
    </xf>
    <xf numFmtId="3" fontId="103" fillId="27" borderId="0" xfId="0" applyNumberFormat="1" applyFont="1" applyFill="1" applyAlignment="1">
      <alignment horizontal="left" vertical="center"/>
    </xf>
    <xf numFmtId="0" fontId="103" fillId="0" borderId="0" xfId="0" applyFont="1" applyAlignment="1">
      <alignment horizontal="left" vertical="center"/>
    </xf>
    <xf numFmtId="3" fontId="103" fillId="0" borderId="0" xfId="0" applyNumberFormat="1" applyFont="1" applyAlignment="1">
      <alignment vertical="center"/>
    </xf>
    <xf numFmtId="0" fontId="85" fillId="0" borderId="12" xfId="0" applyFont="1" applyBorder="1" applyAlignment="1" applyProtection="1">
      <alignment horizontal="center" vertical="center"/>
      <protection locked="0"/>
    </xf>
    <xf numFmtId="3" fontId="70" fillId="0" borderId="30" xfId="0" applyNumberFormat="1" applyFont="1" applyBorder="1" applyAlignment="1" applyProtection="1">
      <alignment horizontal="center" vertical="center"/>
      <protection locked="0"/>
    </xf>
    <xf numFmtId="166" fontId="53" fillId="0" borderId="0" xfId="0" applyNumberFormat="1" applyFont="1" applyAlignment="1" applyProtection="1">
      <alignment vertical="center"/>
      <protection locked="0"/>
    </xf>
    <xf numFmtId="3" fontId="97" fillId="0" borderId="12" xfId="0" applyNumberFormat="1" applyFont="1" applyBorder="1" applyAlignment="1" applyProtection="1">
      <alignment vertical="center"/>
      <protection locked="0"/>
    </xf>
    <xf numFmtId="0" fontId="97" fillId="0" borderId="12" xfId="0" applyFont="1" applyBorder="1" applyAlignment="1" applyProtection="1">
      <alignment horizontal="center" vertical="center"/>
      <protection locked="0"/>
    </xf>
    <xf numFmtId="169" fontId="70" fillId="0" borderId="12" xfId="0" applyNumberFormat="1" applyFont="1" applyBorder="1" applyAlignment="1" applyProtection="1">
      <alignment horizontal="center" vertical="center"/>
      <protection locked="0"/>
    </xf>
    <xf numFmtId="0" fontId="29" fillId="0" borderId="0" xfId="0" applyFont="1" applyAlignment="1">
      <alignment horizontal="right"/>
    </xf>
    <xf numFmtId="0" fontId="29" fillId="0" borderId="0" xfId="0" applyFont="1"/>
    <xf numFmtId="3" fontId="81" fillId="0" borderId="12" xfId="0" applyNumberFormat="1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 wrapText="1"/>
      <protection locked="0"/>
    </xf>
    <xf numFmtId="0" fontId="29" fillId="29" borderId="0" xfId="0" applyFont="1" applyFill="1" applyAlignment="1">
      <alignment horizontal="right"/>
    </xf>
    <xf numFmtId="3" fontId="4" fillId="0" borderId="21" xfId="0" applyNumberFormat="1" applyFont="1" applyBorder="1" applyAlignment="1" applyProtection="1">
      <alignment horizontal="right" wrapText="1"/>
      <protection locked="0"/>
    </xf>
    <xf numFmtId="0" fontId="29" fillId="29" borderId="0" xfId="0" applyFont="1" applyFill="1" applyAlignment="1">
      <alignment horizontal="center"/>
    </xf>
    <xf numFmtId="0" fontId="29" fillId="29" borderId="0" xfId="0" applyFont="1" applyFill="1" applyAlignment="1">
      <alignment horizontal="right" vertical="center"/>
    </xf>
    <xf numFmtId="3" fontId="104" fillId="0" borderId="0" xfId="0" applyNumberFormat="1" applyFont="1" applyAlignment="1">
      <alignment horizontal="left" vertical="center"/>
    </xf>
    <xf numFmtId="3" fontId="103" fillId="0" borderId="0" xfId="0" applyNumberFormat="1" applyFont="1" applyAlignment="1">
      <alignment horizontal="left" vertical="center"/>
    </xf>
    <xf numFmtId="0" fontId="103" fillId="0" borderId="0" xfId="0" applyFont="1" applyAlignment="1">
      <alignment horizontal="right"/>
    </xf>
    <xf numFmtId="0" fontId="29" fillId="29" borderId="0" xfId="0" applyFont="1" applyFill="1" applyAlignment="1">
      <alignment horizontal="left"/>
    </xf>
    <xf numFmtId="0" fontId="5" fillId="28" borderId="0" xfId="0" applyFont="1" applyFill="1" applyAlignment="1" applyProtection="1">
      <alignment horizontal="center" vertical="center"/>
      <protection locked="0"/>
    </xf>
    <xf numFmtId="171" fontId="70" fillId="0" borderId="12" xfId="0" applyNumberFormat="1" applyFont="1" applyBorder="1" applyAlignment="1" applyProtection="1">
      <alignment horizontal="center" vertical="center"/>
      <protection locked="0"/>
    </xf>
    <xf numFmtId="181" fontId="53" fillId="0" borderId="13" xfId="0" applyNumberFormat="1" applyFont="1" applyBorder="1" applyAlignment="1" applyProtection="1">
      <alignment vertical="center"/>
      <protection locked="0"/>
    </xf>
    <xf numFmtId="187" fontId="53" fillId="0" borderId="13" xfId="0" applyNumberFormat="1" applyFont="1" applyBorder="1" applyAlignment="1" applyProtection="1">
      <alignment vertical="center"/>
      <protection locked="0"/>
    </xf>
    <xf numFmtId="166" fontId="53" fillId="0" borderId="12" xfId="0" applyNumberFormat="1" applyFont="1" applyBorder="1" applyAlignment="1">
      <alignment horizontal="center"/>
    </xf>
    <xf numFmtId="181" fontId="106" fillId="0" borderId="13" xfId="0" applyNumberFormat="1" applyFont="1" applyBorder="1" applyAlignment="1" applyProtection="1">
      <alignment vertical="center"/>
      <protection locked="0"/>
    </xf>
    <xf numFmtId="166" fontId="106" fillId="0" borderId="12" xfId="0" applyNumberFormat="1" applyFont="1" applyBorder="1" applyAlignment="1">
      <alignment horizontal="center"/>
    </xf>
    <xf numFmtId="0" fontId="106" fillId="0" borderId="0" xfId="0" applyFont="1"/>
    <xf numFmtId="164" fontId="105" fillId="0" borderId="0" xfId="28" applyNumberFormat="1" applyFont="1" applyFill="1" applyBorder="1" applyAlignment="1" applyProtection="1">
      <protection locked="0"/>
    </xf>
    <xf numFmtId="0" fontId="106" fillId="0" borderId="0" xfId="0" applyFont="1" applyAlignment="1">
      <alignment horizontal="left" wrapText="1"/>
    </xf>
    <xf numFmtId="3" fontId="106" fillId="0" borderId="31" xfId="0" applyNumberFormat="1" applyFont="1" applyBorder="1" applyAlignment="1" applyProtection="1">
      <alignment horizontal="center" vertical="center"/>
      <protection locked="0"/>
    </xf>
    <xf numFmtId="0" fontId="106" fillId="0" borderId="0" xfId="0" applyFont="1" applyAlignment="1">
      <alignment horizontal="center" wrapText="1"/>
    </xf>
    <xf numFmtId="3" fontId="106" fillId="0" borderId="20" xfId="0" applyNumberFormat="1" applyFont="1" applyBorder="1" applyAlignment="1" applyProtection="1">
      <alignment horizontal="center" vertical="center"/>
      <protection locked="0"/>
    </xf>
    <xf numFmtId="167" fontId="106" fillId="0" borderId="12" xfId="0" applyNumberFormat="1" applyFont="1" applyBorder="1" applyAlignment="1">
      <alignment horizontal="center"/>
    </xf>
    <xf numFmtId="0" fontId="106" fillId="0" borderId="0" xfId="0" applyFont="1" applyAlignment="1">
      <alignment vertical="center"/>
    </xf>
    <xf numFmtId="167" fontId="106" fillId="31" borderId="13" xfId="0" applyNumberFormat="1" applyFont="1" applyFill="1" applyBorder="1" applyAlignment="1" applyProtection="1">
      <alignment horizontal="center" vertical="center"/>
      <protection locked="0"/>
    </xf>
    <xf numFmtId="174" fontId="106" fillId="31" borderId="12" xfId="0" applyNumberFormat="1" applyFont="1" applyFill="1" applyBorder="1" applyAlignment="1">
      <alignment horizontal="center" vertical="center"/>
    </xf>
    <xf numFmtId="190" fontId="106" fillId="31" borderId="13" xfId="0" applyNumberFormat="1" applyFont="1" applyFill="1" applyBorder="1" applyAlignment="1" applyProtection="1">
      <alignment horizontal="center" vertical="center"/>
      <protection locked="0"/>
    </xf>
    <xf numFmtId="171" fontId="106" fillId="31" borderId="13" xfId="0" applyNumberFormat="1" applyFont="1" applyFill="1" applyBorder="1" applyAlignment="1" applyProtection="1">
      <alignment horizontal="center" vertical="center"/>
      <protection locked="0"/>
    </xf>
    <xf numFmtId="186" fontId="106" fillId="31" borderId="13" xfId="0" applyNumberFormat="1" applyFont="1" applyFill="1" applyBorder="1" applyAlignment="1" applyProtection="1">
      <alignment horizontal="center" vertical="center"/>
      <protection locked="0"/>
    </xf>
    <xf numFmtId="183" fontId="106" fillId="31" borderId="13" xfId="0" applyNumberFormat="1" applyFont="1" applyFill="1" applyBorder="1" applyAlignment="1" applyProtection="1">
      <alignment horizontal="center" vertical="center"/>
      <protection locked="0"/>
    </xf>
    <xf numFmtId="178" fontId="106" fillId="0" borderId="13" xfId="0" applyNumberFormat="1" applyFont="1" applyBorder="1" applyAlignment="1">
      <alignment horizontal="center"/>
    </xf>
    <xf numFmtId="3" fontId="105" fillId="0" borderId="20" xfId="0" applyNumberFormat="1" applyFont="1" applyBorder="1" applyAlignment="1" applyProtection="1">
      <alignment horizontal="center" vertical="center"/>
      <protection locked="0"/>
    </xf>
    <xf numFmtId="173" fontId="106" fillId="0" borderId="12" xfId="0" applyNumberFormat="1" applyFont="1" applyBorder="1" applyAlignment="1">
      <alignment horizontal="center" vertical="center"/>
    </xf>
    <xf numFmtId="182" fontId="106" fillId="0" borderId="12" xfId="0" applyNumberFormat="1" applyFont="1" applyBorder="1" applyAlignment="1">
      <alignment horizontal="center" vertical="center"/>
    </xf>
    <xf numFmtId="177" fontId="106" fillId="0" borderId="12" xfId="0" applyNumberFormat="1" applyFont="1" applyBorder="1" applyAlignment="1" applyProtection="1">
      <alignment horizontal="center" vertical="center"/>
      <protection locked="0"/>
    </xf>
    <xf numFmtId="166" fontId="106" fillId="28" borderId="13" xfId="0" applyNumberFormat="1" applyFont="1" applyFill="1" applyBorder="1" applyAlignment="1">
      <alignment horizontal="center" vertical="center"/>
    </xf>
    <xf numFmtId="3" fontId="106" fillId="0" borderId="13" xfId="0" applyNumberFormat="1" applyFont="1" applyBorder="1" applyAlignment="1" applyProtection="1">
      <alignment horizontal="center" vertical="center"/>
      <protection locked="0"/>
    </xf>
    <xf numFmtId="166" fontId="106" fillId="0" borderId="13" xfId="0" applyNumberFormat="1" applyFont="1" applyBorder="1" applyAlignment="1">
      <alignment horizontal="center"/>
    </xf>
    <xf numFmtId="3" fontId="106" fillId="0" borderId="50" xfId="0" applyNumberFormat="1" applyFont="1" applyBorder="1" applyAlignment="1" applyProtection="1">
      <alignment horizontal="center" vertical="center"/>
      <protection locked="0"/>
    </xf>
    <xf numFmtId="173" fontId="106" fillId="0" borderId="12" xfId="0" applyNumberFormat="1" applyFont="1" applyBorder="1" applyAlignment="1">
      <alignment horizontal="center"/>
    </xf>
    <xf numFmtId="185" fontId="106" fillId="0" borderId="12" xfId="0" applyNumberFormat="1" applyFont="1" applyBorder="1" applyAlignment="1">
      <alignment horizontal="center"/>
    </xf>
    <xf numFmtId="167" fontId="106" fillId="0" borderId="12" xfId="0" applyNumberFormat="1" applyFont="1" applyBorder="1" applyAlignment="1" applyProtection="1">
      <alignment horizontal="center"/>
      <protection locked="0"/>
    </xf>
    <xf numFmtId="3" fontId="106" fillId="0" borderId="12" xfId="0" applyNumberFormat="1" applyFont="1" applyBorder="1"/>
    <xf numFmtId="0" fontId="53" fillId="0" borderId="0" xfId="0" applyFont="1" applyAlignment="1" applyProtection="1">
      <alignment vertical="center"/>
      <protection locked="0"/>
    </xf>
    <xf numFmtId="0" fontId="53" fillId="0" borderId="0" xfId="0" applyFont="1"/>
    <xf numFmtId="3" fontId="53" fillId="0" borderId="0" xfId="0" applyNumberFormat="1" applyFont="1" applyAlignment="1" applyProtection="1">
      <alignment horizontal="center"/>
      <protection locked="0"/>
    </xf>
    <xf numFmtId="3" fontId="53" fillId="0" borderId="14" xfId="0" applyNumberFormat="1" applyFont="1" applyBorder="1" applyAlignment="1" applyProtection="1">
      <alignment horizontal="center"/>
      <protection locked="0"/>
    </xf>
    <xf numFmtId="3" fontId="53" fillId="0" borderId="13" xfId="0" applyNumberFormat="1" applyFont="1" applyBorder="1" applyAlignment="1" applyProtection="1">
      <alignment horizontal="center"/>
      <protection locked="0"/>
    </xf>
    <xf numFmtId="3" fontId="53" fillId="0" borderId="12" xfId="0" applyNumberFormat="1" applyFont="1" applyBorder="1" applyAlignment="1" applyProtection="1">
      <alignment horizontal="center"/>
      <protection locked="0"/>
    </xf>
    <xf numFmtId="3" fontId="53" fillId="0" borderId="0" xfId="0" applyNumberFormat="1" applyFont="1"/>
    <xf numFmtId="3" fontId="53" fillId="0" borderId="0" xfId="0" applyNumberFormat="1" applyFont="1" applyAlignment="1" applyProtection="1">
      <alignment horizontal="center" wrapText="1"/>
      <protection locked="0"/>
    </xf>
    <xf numFmtId="167" fontId="53" fillId="0" borderId="12" xfId="0" applyNumberFormat="1" applyFont="1" applyBorder="1" applyAlignment="1">
      <alignment horizontal="center"/>
    </xf>
    <xf numFmtId="167" fontId="53" fillId="0" borderId="13" xfId="0" applyNumberFormat="1" applyFont="1" applyBorder="1" applyAlignment="1">
      <alignment horizontal="center"/>
    </xf>
    <xf numFmtId="167" fontId="53" fillId="0" borderId="13" xfId="0" applyNumberFormat="1" applyFont="1" applyBorder="1" applyAlignment="1">
      <alignment horizontal="center" vertical="center"/>
    </xf>
    <xf numFmtId="167" fontId="53" fillId="0" borderId="12" xfId="0" applyNumberFormat="1" applyFont="1" applyBorder="1" applyAlignment="1">
      <alignment horizontal="center" vertical="center"/>
    </xf>
    <xf numFmtId="166" fontId="53" fillId="0" borderId="12" xfId="0" applyNumberFormat="1" applyFont="1" applyBorder="1" applyAlignment="1">
      <alignment horizontal="center" vertical="center"/>
    </xf>
    <xf numFmtId="167" fontId="53" fillId="31" borderId="13" xfId="0" applyNumberFormat="1" applyFont="1" applyFill="1" applyBorder="1" applyAlignment="1" applyProtection="1">
      <alignment horizontal="center" vertical="center"/>
      <protection locked="0"/>
    </xf>
    <xf numFmtId="174" fontId="53" fillId="31" borderId="12" xfId="0" applyNumberFormat="1" applyFont="1" applyFill="1" applyBorder="1" applyAlignment="1">
      <alignment horizontal="center" vertical="center"/>
    </xf>
    <xf numFmtId="190" fontId="53" fillId="31" borderId="13" xfId="0" applyNumberFormat="1" applyFont="1" applyFill="1" applyBorder="1" applyAlignment="1" applyProtection="1">
      <alignment horizontal="center" vertical="center"/>
      <protection locked="0"/>
    </xf>
    <xf numFmtId="171" fontId="53" fillId="31" borderId="13" xfId="0" applyNumberFormat="1" applyFont="1" applyFill="1" applyBorder="1" applyAlignment="1" applyProtection="1">
      <alignment horizontal="center" vertical="center"/>
      <protection locked="0"/>
    </xf>
    <xf numFmtId="186" fontId="53" fillId="31" borderId="13" xfId="0" applyNumberFormat="1" applyFont="1" applyFill="1" applyBorder="1" applyAlignment="1" applyProtection="1">
      <alignment horizontal="center" vertical="center"/>
      <protection locked="0"/>
    </xf>
    <xf numFmtId="183" fontId="53" fillId="31" borderId="13" xfId="0" applyNumberFormat="1" applyFont="1" applyFill="1" applyBorder="1" applyAlignment="1" applyProtection="1">
      <alignment horizontal="center" vertical="center"/>
      <protection locked="0"/>
    </xf>
    <xf numFmtId="169" fontId="53" fillId="0" borderId="13" xfId="0" applyNumberFormat="1" applyFont="1" applyBorder="1" applyAlignment="1">
      <alignment horizontal="center"/>
    </xf>
    <xf numFmtId="166" fontId="53" fillId="0" borderId="13" xfId="0" applyNumberFormat="1" applyFont="1" applyBorder="1" applyAlignment="1">
      <alignment horizontal="center"/>
    </xf>
    <xf numFmtId="178" fontId="53" fillId="0" borderId="13" xfId="0" applyNumberFormat="1" applyFont="1" applyBorder="1" applyAlignment="1">
      <alignment horizontal="center"/>
    </xf>
    <xf numFmtId="173" fontId="53" fillId="0" borderId="12" xfId="0" applyNumberFormat="1" applyFont="1" applyBorder="1" applyAlignment="1">
      <alignment horizontal="center" vertical="center"/>
    </xf>
    <xf numFmtId="182" fontId="53" fillId="0" borderId="12" xfId="0" applyNumberFormat="1" applyFont="1" applyBorder="1" applyAlignment="1">
      <alignment horizontal="center" vertical="center"/>
    </xf>
    <xf numFmtId="175" fontId="53" fillId="0" borderId="12" xfId="0" applyNumberFormat="1" applyFont="1" applyBorder="1" applyAlignment="1">
      <alignment horizontal="center" vertical="center"/>
    </xf>
    <xf numFmtId="183" fontId="53" fillId="0" borderId="13" xfId="0" applyNumberFormat="1" applyFont="1" applyBorder="1" applyAlignment="1" applyProtection="1">
      <alignment horizontal="center" vertical="center"/>
      <protection locked="0"/>
    </xf>
    <xf numFmtId="3" fontId="53" fillId="0" borderId="12" xfId="0" applyNumberFormat="1" applyFont="1" applyBorder="1" applyAlignment="1" applyProtection="1">
      <alignment horizontal="center" vertical="center"/>
      <protection locked="0"/>
    </xf>
    <xf numFmtId="166" fontId="53" fillId="28" borderId="13" xfId="0" applyNumberFormat="1" applyFont="1" applyFill="1" applyBorder="1" applyAlignment="1">
      <alignment horizontal="center" vertical="center"/>
    </xf>
    <xf numFmtId="3" fontId="53" fillId="0" borderId="14" xfId="0" applyNumberFormat="1" applyFont="1" applyBorder="1" applyAlignment="1" applyProtection="1">
      <alignment horizontal="center" vertical="center"/>
      <protection locked="0"/>
    </xf>
    <xf numFmtId="167" fontId="53" fillId="0" borderId="13" xfId="0" applyNumberFormat="1" applyFont="1" applyBorder="1" applyAlignment="1" applyProtection="1">
      <alignment horizontal="center" vertical="center"/>
      <protection locked="0"/>
    </xf>
    <xf numFmtId="3" fontId="53" fillId="0" borderId="42" xfId="0" applyNumberFormat="1" applyFont="1" applyBorder="1" applyAlignment="1" applyProtection="1">
      <alignment horizontal="center" vertical="center"/>
      <protection locked="0"/>
    </xf>
    <xf numFmtId="173" fontId="53" fillId="0" borderId="43" xfId="0" applyNumberFormat="1" applyFont="1" applyBorder="1" applyAlignment="1">
      <alignment horizontal="center"/>
    </xf>
    <xf numFmtId="173" fontId="53" fillId="0" borderId="43" xfId="0" applyNumberFormat="1" applyFont="1" applyBorder="1" applyAlignment="1">
      <alignment horizontal="center" vertical="center"/>
    </xf>
    <xf numFmtId="167" fontId="53" fillId="0" borderId="43" xfId="0" applyNumberFormat="1" applyFont="1" applyBorder="1" applyAlignment="1">
      <alignment horizontal="center"/>
    </xf>
    <xf numFmtId="186" fontId="53" fillId="0" borderId="43" xfId="0" applyNumberFormat="1" applyFont="1" applyBorder="1" applyAlignment="1">
      <alignment horizontal="center"/>
    </xf>
    <xf numFmtId="185" fontId="53" fillId="0" borderId="43" xfId="0" applyNumberFormat="1" applyFont="1" applyBorder="1" applyAlignment="1">
      <alignment horizontal="center"/>
    </xf>
    <xf numFmtId="175" fontId="53" fillId="0" borderId="12" xfId="0" applyNumberFormat="1" applyFont="1" applyBorder="1" applyAlignment="1" applyProtection="1">
      <alignment horizontal="center"/>
      <protection locked="0"/>
    </xf>
    <xf numFmtId="185" fontId="53" fillId="0" borderId="12" xfId="0" applyNumberFormat="1" applyFont="1" applyBorder="1" applyAlignment="1">
      <alignment horizontal="center"/>
    </xf>
    <xf numFmtId="167" fontId="53" fillId="0" borderId="12" xfId="0" applyNumberFormat="1" applyFont="1" applyBorder="1" applyAlignment="1" applyProtection="1">
      <alignment horizontal="center"/>
      <protection locked="0"/>
    </xf>
    <xf numFmtId="173" fontId="53" fillId="0" borderId="12" xfId="0" applyNumberFormat="1" applyFont="1" applyBorder="1" applyAlignment="1">
      <alignment horizontal="center"/>
    </xf>
    <xf numFmtId="3" fontId="53" fillId="0" borderId="12" xfId="0" applyNumberFormat="1" applyFont="1" applyBorder="1"/>
    <xf numFmtId="192" fontId="53" fillId="0" borderId="13" xfId="0" applyNumberFormat="1" applyFont="1" applyBorder="1" applyAlignment="1">
      <alignment horizontal="center"/>
    </xf>
    <xf numFmtId="3" fontId="4" fillId="0" borderId="12" xfId="0" applyNumberFormat="1" applyFont="1" applyBorder="1" applyProtection="1">
      <protection locked="0"/>
    </xf>
    <xf numFmtId="164" fontId="5" fillId="33" borderId="15" xfId="28" applyNumberFormat="1" applyFont="1" applyFill="1" applyBorder="1" applyAlignment="1">
      <alignment horizontal="center"/>
    </xf>
    <xf numFmtId="0" fontId="4" fillId="33" borderId="16" xfId="0" applyFont="1" applyFill="1" applyBorder="1" applyAlignment="1">
      <alignment horizontal="center"/>
    </xf>
    <xf numFmtId="0" fontId="1" fillId="33" borderId="16" xfId="0" applyFont="1" applyFill="1" applyBorder="1" applyAlignment="1">
      <alignment horizontal="center"/>
    </xf>
    <xf numFmtId="164" fontId="1" fillId="33" borderId="16" xfId="28" applyNumberFormat="1" applyFont="1" applyFill="1" applyBorder="1" applyAlignment="1">
      <alignment horizontal="center"/>
    </xf>
    <xf numFmtId="180" fontId="1" fillId="33" borderId="17" xfId="0" applyNumberFormat="1" applyFont="1" applyFill="1" applyBorder="1" applyAlignment="1">
      <alignment horizontal="center"/>
    </xf>
    <xf numFmtId="169" fontId="4" fillId="33" borderId="10" xfId="0" applyNumberFormat="1" applyFont="1" applyFill="1" applyBorder="1" applyAlignment="1">
      <alignment horizontal="center" vertical="center"/>
    </xf>
    <xf numFmtId="176" fontId="4" fillId="33" borderId="18" xfId="0" applyNumberFormat="1" applyFont="1" applyFill="1" applyBorder="1" applyAlignment="1">
      <alignment horizontal="center" vertical="center"/>
    </xf>
    <xf numFmtId="177" fontId="1" fillId="33" borderId="18" xfId="0" applyNumberFormat="1" applyFont="1" applyFill="1" applyBorder="1" applyAlignment="1">
      <alignment horizontal="center" vertical="center"/>
    </xf>
    <xf numFmtId="178" fontId="1" fillId="33" borderId="18" xfId="0" applyNumberFormat="1" applyFont="1" applyFill="1" applyBorder="1" applyAlignment="1">
      <alignment horizontal="center" vertical="center"/>
    </xf>
    <xf numFmtId="181" fontId="1" fillId="33" borderId="18" xfId="0" applyNumberFormat="1" applyFont="1" applyFill="1" applyBorder="1" applyAlignment="1">
      <alignment horizontal="center" vertical="center"/>
    </xf>
    <xf numFmtId="179" fontId="4" fillId="33" borderId="19" xfId="0" applyNumberFormat="1" applyFont="1" applyFill="1" applyBorder="1" applyAlignment="1">
      <alignment horizontal="center" vertical="center"/>
    </xf>
    <xf numFmtId="193" fontId="53" fillId="0" borderId="12" xfId="0" applyNumberFormat="1" applyFont="1" applyBorder="1" applyAlignment="1">
      <alignment horizontal="center" vertical="center"/>
    </xf>
    <xf numFmtId="194" fontId="53" fillId="0" borderId="12" xfId="0" applyNumberFormat="1" applyFont="1" applyBorder="1" applyAlignment="1">
      <alignment horizontal="center" vertical="center"/>
    </xf>
    <xf numFmtId="192" fontId="53" fillId="0" borderId="12" xfId="0" applyNumberFormat="1" applyFont="1" applyBorder="1" applyAlignment="1">
      <alignment horizontal="center" vertical="center"/>
    </xf>
    <xf numFmtId="3" fontId="108" fillId="0" borderId="0" xfId="0" applyNumberFormat="1" applyFont="1"/>
    <xf numFmtId="168" fontId="4" fillId="0" borderId="0" xfId="0" applyNumberFormat="1" applyFont="1" applyAlignment="1">
      <alignment vertical="center"/>
    </xf>
    <xf numFmtId="3" fontId="0" fillId="0" borderId="0" xfId="0" applyNumberFormat="1" applyAlignment="1">
      <alignment horizontal="center" vertical="center"/>
    </xf>
    <xf numFmtId="0" fontId="1" fillId="28" borderId="12" xfId="0" applyFont="1" applyFill="1" applyBorder="1" applyAlignment="1" applyProtection="1">
      <alignment wrapText="1"/>
      <protection locked="0"/>
    </xf>
    <xf numFmtId="3" fontId="1" fillId="28" borderId="12" xfId="0" applyNumberFormat="1" applyFont="1" applyFill="1" applyBorder="1" applyProtection="1">
      <protection locked="0"/>
    </xf>
    <xf numFmtId="166" fontId="53" fillId="28" borderId="12" xfId="0" applyNumberFormat="1" applyFont="1" applyFill="1" applyBorder="1" applyAlignment="1">
      <alignment horizontal="center"/>
    </xf>
    <xf numFmtId="166" fontId="106" fillId="28" borderId="12" xfId="0" applyNumberFormat="1" applyFont="1" applyFill="1" applyBorder="1" applyAlignment="1">
      <alignment horizontal="center"/>
    </xf>
    <xf numFmtId="9" fontId="0" fillId="0" borderId="0" xfId="46" applyFont="1" applyAlignment="1">
      <alignment vertical="center"/>
    </xf>
    <xf numFmtId="3" fontId="76" fillId="0" borderId="12" xfId="0" applyNumberFormat="1" applyFont="1" applyBorder="1" applyProtection="1">
      <protection locked="0"/>
    </xf>
    <xf numFmtId="167" fontId="0" fillId="0" borderId="0" xfId="0" applyNumberFormat="1"/>
    <xf numFmtId="186" fontId="106" fillId="0" borderId="12" xfId="0" applyNumberFormat="1" applyFont="1" applyBorder="1" applyAlignment="1">
      <alignment horizontal="center"/>
    </xf>
    <xf numFmtId="175" fontId="106" fillId="0" borderId="12" xfId="0" applyNumberFormat="1" applyFont="1" applyBorder="1" applyAlignment="1" applyProtection="1">
      <alignment horizontal="center"/>
      <protection locked="0"/>
    </xf>
    <xf numFmtId="3" fontId="106" fillId="0" borderId="12" xfId="0" applyNumberFormat="1" applyFont="1" applyBorder="1" applyAlignment="1" applyProtection="1">
      <alignment horizontal="center"/>
      <protection locked="0"/>
    </xf>
    <xf numFmtId="165" fontId="105" fillId="0" borderId="12" xfId="0" applyNumberFormat="1" applyFont="1" applyBorder="1" applyAlignment="1">
      <alignment horizontal="center" vertical="center"/>
    </xf>
    <xf numFmtId="0" fontId="77" fillId="27" borderId="0" xfId="0" applyFont="1" applyFill="1" applyAlignment="1">
      <alignment vertical="center"/>
    </xf>
    <xf numFmtId="0" fontId="78" fillId="27" borderId="0" xfId="0" applyFont="1" applyFill="1" applyAlignment="1">
      <alignment vertical="center"/>
    </xf>
    <xf numFmtId="0" fontId="29" fillId="27" borderId="0" xfId="0" applyFont="1" applyFill="1" applyAlignment="1">
      <alignment vertical="center"/>
    </xf>
    <xf numFmtId="0" fontId="89" fillId="27" borderId="0" xfId="0" applyFont="1" applyFill="1" applyAlignment="1" applyProtection="1">
      <alignment horizontal="center" wrapText="1"/>
      <protection locked="0"/>
    </xf>
    <xf numFmtId="195" fontId="53" fillId="0" borderId="13" xfId="0" applyNumberFormat="1" applyFont="1" applyBorder="1" applyAlignment="1" applyProtection="1">
      <alignment horizontal="center" vertical="center"/>
      <protection locked="0"/>
    </xf>
    <xf numFmtId="3" fontId="0" fillId="0" borderId="12" xfId="0" applyNumberFormat="1" applyBorder="1" applyAlignment="1">
      <alignment vertical="center"/>
    </xf>
    <xf numFmtId="0" fontId="109" fillId="0" borderId="0" xfId="0" applyFont="1" applyAlignment="1" applyProtection="1">
      <alignment horizontal="center" wrapText="1"/>
      <protection locked="0"/>
    </xf>
    <xf numFmtId="191" fontId="0" fillId="28" borderId="0" xfId="0" applyNumberFormat="1" applyFill="1"/>
    <xf numFmtId="164" fontId="7" fillId="0" borderId="0" xfId="28" applyNumberFormat="1" applyFont="1" applyAlignment="1">
      <alignment vertical="center"/>
    </xf>
    <xf numFmtId="0" fontId="16" fillId="27" borderId="0" xfId="0" applyFont="1" applyFill="1" applyAlignment="1">
      <alignment horizontal="right" vertical="center"/>
    </xf>
    <xf numFmtId="0" fontId="8" fillId="29" borderId="0" xfId="0" applyFont="1" applyFill="1" applyAlignment="1">
      <alignment vertical="center"/>
    </xf>
    <xf numFmtId="9" fontId="8" fillId="27" borderId="0" xfId="46" applyFont="1" applyFill="1" applyAlignment="1">
      <alignment vertical="center"/>
    </xf>
    <xf numFmtId="0" fontId="8" fillId="27" borderId="0" xfId="0" applyFont="1" applyFill="1" applyAlignment="1">
      <alignment vertical="center"/>
    </xf>
    <xf numFmtId="0" fontId="59" fillId="27" borderId="0" xfId="0" applyFont="1" applyFill="1" applyAlignment="1" applyProtection="1">
      <alignment horizontal="left" wrapText="1"/>
      <protection locked="0"/>
    </xf>
    <xf numFmtId="181" fontId="29" fillId="0" borderId="0" xfId="0" applyNumberFormat="1" applyFont="1" applyAlignment="1">
      <alignment vertical="center"/>
    </xf>
    <xf numFmtId="0" fontId="29" fillId="0" borderId="12" xfId="0" applyFont="1" applyBorder="1" applyAlignment="1">
      <alignment vertical="center" wrapText="1"/>
    </xf>
    <xf numFmtId="0" fontId="5" fillId="0" borderId="0" xfId="0" applyFont="1" applyAlignment="1" applyProtection="1">
      <alignment horizontal="left" wrapText="1"/>
      <protection locked="0"/>
    </xf>
    <xf numFmtId="3" fontId="29" fillId="0" borderId="0" xfId="0" applyNumberFormat="1" applyFont="1" applyAlignment="1">
      <alignment vertical="center"/>
    </xf>
    <xf numFmtId="3" fontId="68" fillId="0" borderId="0" xfId="0" applyNumberFormat="1" applyFont="1" applyAlignment="1" applyProtection="1">
      <alignment vertical="center"/>
      <protection locked="0"/>
    </xf>
    <xf numFmtId="0" fontId="29" fillId="0" borderId="0" xfId="0" applyFont="1" applyAlignment="1">
      <alignment vertical="center" wrapText="1"/>
    </xf>
    <xf numFmtId="0" fontId="19" fillId="0" borderId="0" xfId="0" applyFont="1" applyAlignment="1">
      <alignment horizontal="right" vertical="center" wrapText="1"/>
    </xf>
    <xf numFmtId="0" fontId="14" fillId="0" borderId="28" xfId="0" applyFont="1" applyBorder="1" applyAlignment="1" applyProtection="1">
      <alignment wrapText="1"/>
      <protection locked="0"/>
    </xf>
    <xf numFmtId="3" fontId="103" fillId="31" borderId="0" xfId="0" applyNumberFormat="1" applyFont="1" applyFill="1" applyAlignment="1">
      <alignment vertical="center"/>
    </xf>
    <xf numFmtId="0" fontId="1" fillId="34" borderId="12" xfId="0" applyFont="1" applyFill="1" applyBorder="1" applyAlignment="1" applyProtection="1">
      <alignment vertical="center" wrapText="1"/>
      <protection locked="0"/>
    </xf>
    <xf numFmtId="3" fontId="1" fillId="34" borderId="12" xfId="0" applyNumberFormat="1" applyFont="1" applyFill="1" applyBorder="1" applyAlignment="1" applyProtection="1">
      <alignment vertical="center"/>
      <protection locked="0"/>
    </xf>
    <xf numFmtId="169" fontId="70" fillId="34" borderId="12" xfId="0" applyNumberFormat="1" applyFont="1" applyFill="1" applyBorder="1" applyAlignment="1">
      <alignment horizontal="center" vertical="center"/>
    </xf>
    <xf numFmtId="0" fontId="4" fillId="34" borderId="12" xfId="0" applyFont="1" applyFill="1" applyBorder="1" applyAlignment="1" applyProtection="1">
      <alignment horizontal="center" vertical="center"/>
      <protection locked="0"/>
    </xf>
    <xf numFmtId="3" fontId="4" fillId="34" borderId="13" xfId="0" applyNumberFormat="1" applyFont="1" applyFill="1" applyBorder="1" applyAlignment="1" applyProtection="1">
      <alignment horizontal="center" vertical="center"/>
      <protection locked="0"/>
    </xf>
    <xf numFmtId="168" fontId="70" fillId="34" borderId="12" xfId="0" applyNumberFormat="1" applyFont="1" applyFill="1" applyBorder="1" applyAlignment="1">
      <alignment horizontal="center" vertical="center"/>
    </xf>
    <xf numFmtId="3" fontId="103" fillId="35" borderId="0" xfId="0" applyNumberFormat="1" applyFont="1" applyFill="1" applyAlignment="1">
      <alignment vertical="center"/>
    </xf>
    <xf numFmtId="165" fontId="4" fillId="35" borderId="10" xfId="0" applyNumberFormat="1" applyFont="1" applyFill="1" applyBorder="1" applyAlignment="1">
      <alignment horizontal="center"/>
    </xf>
    <xf numFmtId="3" fontId="103" fillId="36" borderId="0" xfId="0" applyNumberFormat="1" applyFont="1" applyFill="1" applyAlignment="1">
      <alignment vertical="center"/>
    </xf>
    <xf numFmtId="3" fontId="112" fillId="37" borderId="0" xfId="0" applyNumberFormat="1" applyFont="1" applyFill="1" applyAlignment="1">
      <alignment vertical="center"/>
    </xf>
    <xf numFmtId="168" fontId="29" fillId="0" borderId="0" xfId="0" applyNumberFormat="1" applyFont="1" applyAlignment="1">
      <alignment vertical="center"/>
    </xf>
    <xf numFmtId="169" fontId="51" fillId="0" borderId="0" xfId="0" applyNumberFormat="1" applyFont="1" applyAlignment="1">
      <alignment vertical="center"/>
    </xf>
    <xf numFmtId="4" fontId="51" fillId="0" borderId="0" xfId="0" applyNumberFormat="1" applyFont="1" applyAlignment="1">
      <alignment vertical="center"/>
    </xf>
    <xf numFmtId="0" fontId="29" fillId="38" borderId="0" xfId="0" applyFont="1" applyFill="1" applyAlignment="1">
      <alignment vertical="center"/>
    </xf>
    <xf numFmtId="3" fontId="110" fillId="39" borderId="49" xfId="0" applyNumberFormat="1" applyFont="1" applyFill="1" applyBorder="1" applyAlignment="1">
      <alignment vertical="center"/>
    </xf>
    <xf numFmtId="0" fontId="1" fillId="0" borderId="13" xfId="0" applyFont="1" applyFill="1" applyBorder="1" applyAlignment="1" applyProtection="1">
      <alignment vertical="center" wrapText="1"/>
      <protection locked="0"/>
    </xf>
    <xf numFmtId="3" fontId="1" fillId="0" borderId="13" xfId="0" applyNumberFormat="1" applyFont="1" applyFill="1" applyBorder="1" applyAlignment="1" applyProtection="1">
      <alignment vertical="center"/>
      <protection locked="0"/>
    </xf>
    <xf numFmtId="169" fontId="70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3" fontId="4" fillId="0" borderId="13" xfId="0" applyNumberFormat="1" applyFont="1" applyFill="1" applyBorder="1" applyAlignment="1" applyProtection="1">
      <alignment horizontal="center" vertical="center"/>
      <protection locked="0"/>
    </xf>
    <xf numFmtId="168" fontId="70" fillId="0" borderId="12" xfId="0" applyNumberFormat="1" applyFont="1" applyFill="1" applyBorder="1" applyAlignment="1">
      <alignment horizontal="center" vertical="center"/>
    </xf>
    <xf numFmtId="0" fontId="78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1" fillId="0" borderId="12" xfId="0" applyFont="1" applyFill="1" applyBorder="1" applyAlignment="1" applyProtection="1">
      <alignment vertical="center" wrapText="1"/>
      <protection locked="0"/>
    </xf>
    <xf numFmtId="166" fontId="70" fillId="0" borderId="12" xfId="0" applyNumberFormat="1" applyFont="1" applyFill="1" applyBorder="1" applyAlignment="1" applyProtection="1">
      <alignment horizontal="center" vertical="center"/>
      <protection locked="0"/>
    </xf>
    <xf numFmtId="165" fontId="70" fillId="0" borderId="12" xfId="0" applyNumberFormat="1" applyFont="1" applyFill="1" applyBorder="1" applyAlignment="1">
      <alignment horizontal="center" vertical="center"/>
    </xf>
    <xf numFmtId="167" fontId="70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3" fontId="1" fillId="0" borderId="12" xfId="0" applyNumberFormat="1" applyFont="1" applyFill="1" applyBorder="1" applyAlignment="1" applyProtection="1">
      <alignment vertical="center"/>
      <protection locked="0"/>
    </xf>
    <xf numFmtId="3" fontId="103" fillId="0" borderId="0" xfId="0" applyNumberFormat="1" applyFont="1" applyFill="1" applyAlignment="1">
      <alignment vertical="center"/>
    </xf>
    <xf numFmtId="166" fontId="70" fillId="0" borderId="12" xfId="0" applyNumberFormat="1" applyFont="1" applyFill="1" applyBorder="1" applyAlignment="1">
      <alignment horizontal="center" vertical="center"/>
    </xf>
    <xf numFmtId="3" fontId="87" fillId="0" borderId="0" xfId="0" applyNumberFormat="1" applyFont="1" applyFill="1" applyAlignment="1">
      <alignment vertical="center"/>
    </xf>
    <xf numFmtId="3" fontId="112" fillId="0" borderId="0" xfId="0" applyNumberFormat="1" applyFont="1" applyFill="1" applyAlignment="1">
      <alignment vertical="center"/>
    </xf>
    <xf numFmtId="3" fontId="29" fillId="0" borderId="0" xfId="0" applyNumberFormat="1" applyFont="1" applyFill="1" applyAlignment="1">
      <alignment vertical="center"/>
    </xf>
    <xf numFmtId="3" fontId="98" fillId="0" borderId="0" xfId="0" applyNumberFormat="1" applyFont="1" applyFill="1" applyAlignment="1">
      <alignment vertical="center"/>
    </xf>
    <xf numFmtId="166" fontId="70" fillId="0" borderId="13" xfId="0" applyNumberFormat="1" applyFont="1" applyFill="1" applyBorder="1" applyAlignment="1">
      <alignment horizontal="center" vertical="center"/>
    </xf>
    <xf numFmtId="0" fontId="1" fillId="37" borderId="12" xfId="0" applyFont="1" applyFill="1" applyBorder="1" applyAlignment="1" applyProtection="1">
      <alignment vertical="center" wrapText="1"/>
      <protection locked="0"/>
    </xf>
    <xf numFmtId="3" fontId="1" fillId="37" borderId="13" xfId="0" applyNumberFormat="1" applyFont="1" applyFill="1" applyBorder="1" applyAlignment="1" applyProtection="1">
      <alignment vertical="center"/>
      <protection locked="0"/>
    </xf>
    <xf numFmtId="166" fontId="70" fillId="37" borderId="12" xfId="0" applyNumberFormat="1" applyFont="1" applyFill="1" applyBorder="1" applyAlignment="1">
      <alignment horizontal="center" vertical="center"/>
    </xf>
    <xf numFmtId="0" fontId="1" fillId="37" borderId="12" xfId="0" applyFont="1" applyFill="1" applyBorder="1" applyAlignment="1" applyProtection="1">
      <alignment horizontal="center" vertical="center"/>
      <protection locked="0"/>
    </xf>
    <xf numFmtId="3" fontId="1" fillId="37" borderId="12" xfId="0" applyNumberFormat="1" applyFont="1" applyFill="1" applyBorder="1" applyAlignment="1" applyProtection="1">
      <alignment vertical="center"/>
      <protection locked="0"/>
    </xf>
    <xf numFmtId="3" fontId="4" fillId="37" borderId="13" xfId="0" applyNumberFormat="1" applyFont="1" applyFill="1" applyBorder="1" applyAlignment="1" applyProtection="1">
      <alignment horizontal="center" vertical="center"/>
      <protection locked="0"/>
    </xf>
    <xf numFmtId="0" fontId="78" fillId="37" borderId="0" xfId="0" applyFont="1" applyFill="1" applyAlignment="1">
      <alignment vertical="center"/>
    </xf>
    <xf numFmtId="0" fontId="29" fillId="37" borderId="0" xfId="0" applyFont="1" applyFill="1" applyAlignment="1">
      <alignment vertical="center"/>
    </xf>
    <xf numFmtId="3" fontId="103" fillId="37" borderId="0" xfId="0" applyNumberFormat="1" applyFont="1" applyFill="1" applyAlignment="1">
      <alignment vertical="center"/>
    </xf>
    <xf numFmtId="170" fontId="70" fillId="0" borderId="12" xfId="0" applyNumberFormat="1" applyFont="1" applyFill="1" applyBorder="1" applyAlignment="1" applyProtection="1">
      <alignment horizontal="center" vertical="center"/>
      <protection locked="0"/>
    </xf>
    <xf numFmtId="167" fontId="70" fillId="0" borderId="12" xfId="0" applyNumberFormat="1" applyFont="1" applyFill="1" applyBorder="1" applyAlignment="1">
      <alignment horizontal="center" vertical="center"/>
    </xf>
    <xf numFmtId="188" fontId="70" fillId="0" borderId="12" xfId="0" applyNumberFormat="1" applyFont="1" applyFill="1" applyBorder="1" applyAlignment="1" applyProtection="1">
      <alignment horizontal="center" vertical="center"/>
      <protection locked="0"/>
    </xf>
    <xf numFmtId="184" fontId="70" fillId="0" borderId="13" xfId="0" applyNumberFormat="1" applyFont="1" applyBorder="1" applyAlignment="1">
      <alignment horizontal="center" vertical="center"/>
    </xf>
    <xf numFmtId="184" fontId="70" fillId="0" borderId="13" xfId="0" applyNumberFormat="1" applyFont="1" applyFill="1" applyBorder="1" applyAlignment="1">
      <alignment horizontal="center" vertical="center"/>
    </xf>
    <xf numFmtId="167" fontId="70" fillId="0" borderId="13" xfId="0" applyNumberFormat="1" applyFont="1" applyFill="1" applyBorder="1" applyAlignment="1">
      <alignment horizontal="center" vertical="center"/>
    </xf>
    <xf numFmtId="0" fontId="100" fillId="0" borderId="12" xfId="0" applyFont="1" applyFill="1" applyBorder="1" applyAlignment="1" applyProtection="1">
      <alignment vertical="center" wrapText="1"/>
      <protection locked="0"/>
    </xf>
    <xf numFmtId="0" fontId="97" fillId="0" borderId="12" xfId="0" applyFont="1" applyFill="1" applyBorder="1" applyAlignment="1" applyProtection="1">
      <alignment vertical="center" wrapText="1"/>
      <protection locked="0"/>
    </xf>
    <xf numFmtId="0" fontId="81" fillId="0" borderId="12" xfId="0" applyFont="1" applyFill="1" applyBorder="1" applyAlignment="1" applyProtection="1">
      <alignment vertical="center" wrapText="1"/>
      <protection locked="0"/>
    </xf>
    <xf numFmtId="165" fontId="70" fillId="0" borderId="12" xfId="0" applyNumberFormat="1" applyFont="1" applyFill="1" applyBorder="1" applyAlignment="1" applyProtection="1">
      <alignment horizontal="center" vertical="center"/>
      <protection locked="0"/>
    </xf>
    <xf numFmtId="3" fontId="1" fillId="0" borderId="0" xfId="0" applyNumberFormat="1" applyFont="1" applyFill="1" applyAlignment="1">
      <alignment horizontal="left" vertical="center"/>
    </xf>
    <xf numFmtId="3" fontId="81" fillId="0" borderId="0" xfId="0" applyNumberFormat="1" applyFont="1" applyFill="1" applyAlignment="1">
      <alignment horizontal="left" vertical="center"/>
    </xf>
    <xf numFmtId="3" fontId="97" fillId="0" borderId="0" xfId="0" applyNumberFormat="1" applyFont="1" applyFill="1" applyAlignment="1">
      <alignment horizontal="left" vertical="center"/>
    </xf>
    <xf numFmtId="167" fontId="53" fillId="0" borderId="12" xfId="0" applyNumberFormat="1" applyFont="1" applyFill="1" applyBorder="1" applyAlignment="1">
      <alignment horizontal="center"/>
    </xf>
    <xf numFmtId="166" fontId="53" fillId="0" borderId="12" xfId="0" applyNumberFormat="1" applyFont="1" applyFill="1" applyBorder="1" applyAlignment="1">
      <alignment horizontal="center"/>
    </xf>
    <xf numFmtId="166" fontId="53" fillId="0" borderId="12" xfId="0" applyNumberFormat="1" applyFont="1" applyFill="1" applyBorder="1" applyAlignment="1">
      <alignment horizontal="center" vertical="center"/>
    </xf>
    <xf numFmtId="167" fontId="53" fillId="0" borderId="12" xfId="0" applyNumberFormat="1" applyFont="1" applyFill="1" applyBorder="1" applyAlignment="1">
      <alignment horizontal="center" vertical="center"/>
    </xf>
    <xf numFmtId="167" fontId="53" fillId="0" borderId="13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left" vertical="center"/>
    </xf>
    <xf numFmtId="0" fontId="29" fillId="0" borderId="0" xfId="0" applyFont="1" applyFill="1" applyAlignment="1">
      <alignment horizontal="right"/>
    </xf>
    <xf numFmtId="0" fontId="82" fillId="0" borderId="0" xfId="0" applyFont="1" applyFill="1" applyAlignment="1">
      <alignment horizontal="right"/>
    </xf>
    <xf numFmtId="0" fontId="0" fillId="0" borderId="0" xfId="0" applyFill="1"/>
    <xf numFmtId="3" fontId="114" fillId="0" borderId="0" xfId="0" applyNumberFormat="1" applyFont="1" applyFill="1" applyAlignment="1">
      <alignment horizontal="left" vertical="center"/>
    </xf>
    <xf numFmtId="196" fontId="115" fillId="0" borderId="13" xfId="0" applyNumberFormat="1" applyFont="1" applyFill="1" applyBorder="1" applyAlignment="1" applyProtection="1">
      <alignment vertical="center"/>
      <protection locked="0"/>
    </xf>
    <xf numFmtId="169" fontId="106" fillId="0" borderId="13" xfId="0" applyNumberFormat="1" applyFont="1" applyFill="1" applyBorder="1" applyAlignment="1">
      <alignment horizontal="center"/>
    </xf>
    <xf numFmtId="181" fontId="115" fillId="0" borderId="13" xfId="0" applyNumberFormat="1" applyFont="1" applyFill="1" applyBorder="1" applyAlignment="1" applyProtection="1">
      <alignment vertical="center"/>
      <protection locked="0"/>
    </xf>
    <xf numFmtId="182" fontId="53" fillId="0" borderId="13" xfId="0" applyNumberFormat="1" applyFont="1" applyFill="1" applyBorder="1" applyAlignment="1">
      <alignment horizontal="center"/>
    </xf>
    <xf numFmtId="167" fontId="116" fillId="0" borderId="13" xfId="0" applyNumberFormat="1" applyFont="1" applyFill="1" applyBorder="1" applyAlignment="1">
      <alignment horizontal="center"/>
    </xf>
    <xf numFmtId="192" fontId="113" fillId="0" borderId="13" xfId="0" applyNumberFormat="1" applyFont="1" applyFill="1" applyBorder="1" applyAlignment="1">
      <alignment horizontal="center"/>
    </xf>
    <xf numFmtId="3" fontId="1" fillId="0" borderId="12" xfId="0" applyNumberFormat="1" applyFont="1" applyFill="1" applyBorder="1" applyProtection="1">
      <protection locked="0"/>
    </xf>
    <xf numFmtId="3" fontId="1" fillId="0" borderId="13" xfId="0" applyNumberFormat="1" applyFont="1" applyFill="1" applyBorder="1" applyProtection="1">
      <protection locked="0"/>
    </xf>
    <xf numFmtId="173" fontId="53" fillId="0" borderId="12" xfId="0" applyNumberFormat="1" applyFont="1" applyFill="1" applyBorder="1" applyAlignment="1">
      <alignment horizontal="center" vertical="center"/>
    </xf>
    <xf numFmtId="182" fontId="53" fillId="0" borderId="12" xfId="0" applyNumberFormat="1" applyFont="1" applyFill="1" applyBorder="1" applyAlignment="1">
      <alignment horizontal="center" vertical="center"/>
    </xf>
    <xf numFmtId="193" fontId="53" fillId="0" borderId="12" xfId="0" applyNumberFormat="1" applyFont="1" applyFill="1" applyBorder="1" applyAlignment="1">
      <alignment horizontal="center" vertical="center"/>
    </xf>
    <xf numFmtId="192" fontId="53" fillId="0" borderId="12" xfId="0" applyNumberFormat="1" applyFont="1" applyFill="1" applyBorder="1" applyAlignment="1">
      <alignment horizontal="center" vertical="center"/>
    </xf>
    <xf numFmtId="175" fontId="53" fillId="0" borderId="12" xfId="0" applyNumberFormat="1" applyFont="1" applyFill="1" applyBorder="1" applyAlignment="1">
      <alignment horizontal="center" vertical="center"/>
    </xf>
    <xf numFmtId="195" fontId="53" fillId="0" borderId="13" xfId="0" applyNumberFormat="1" applyFont="1" applyFill="1" applyBorder="1" applyAlignment="1" applyProtection="1">
      <alignment horizontal="center" vertical="center"/>
      <protection locked="0"/>
    </xf>
    <xf numFmtId="166" fontId="53" fillId="0" borderId="12" xfId="0" applyNumberFormat="1" applyFont="1" applyFill="1" applyBorder="1" applyAlignment="1" applyProtection="1">
      <alignment horizontal="center"/>
      <protection locked="0"/>
    </xf>
    <xf numFmtId="0" fontId="1" fillId="37" borderId="13" xfId="0" applyFont="1" applyFill="1" applyBorder="1" applyAlignment="1" applyProtection="1">
      <alignment vertical="center" wrapText="1"/>
      <protection locked="0"/>
    </xf>
    <xf numFmtId="166" fontId="70" fillId="37" borderId="13" xfId="0" applyNumberFormat="1" applyFont="1" applyFill="1" applyBorder="1" applyAlignment="1">
      <alignment horizontal="center" vertical="center"/>
    </xf>
    <xf numFmtId="3" fontId="1" fillId="37" borderId="13" xfId="0" applyNumberFormat="1" applyFont="1" applyFill="1" applyBorder="1" applyProtection="1">
      <protection locked="0"/>
    </xf>
    <xf numFmtId="167" fontId="53" fillId="37" borderId="12" xfId="0" applyNumberFormat="1" applyFont="1" applyFill="1" applyBorder="1" applyAlignment="1">
      <alignment horizontal="center"/>
    </xf>
    <xf numFmtId="185" fontId="106" fillId="0" borderId="12" xfId="0" applyNumberFormat="1" applyFont="1" applyFill="1" applyBorder="1" applyAlignment="1">
      <alignment horizontal="center"/>
    </xf>
    <xf numFmtId="167" fontId="115" fillId="0" borderId="12" xfId="0" applyNumberFormat="1" applyFont="1" applyFill="1" applyBorder="1" applyAlignment="1" applyProtection="1">
      <alignment horizontal="center"/>
      <protection locked="0"/>
    </xf>
    <xf numFmtId="167" fontId="53" fillId="0" borderId="12" xfId="0" applyNumberFormat="1" applyFont="1" applyFill="1" applyBorder="1" applyAlignment="1" applyProtection="1">
      <alignment horizontal="center"/>
      <protection locked="0"/>
    </xf>
    <xf numFmtId="169" fontId="70" fillId="37" borderId="13" xfId="0" applyNumberFormat="1" applyFont="1" applyFill="1" applyBorder="1" applyAlignment="1">
      <alignment horizontal="center" vertical="center"/>
    </xf>
    <xf numFmtId="0" fontId="1" fillId="37" borderId="13" xfId="0" applyFont="1" applyFill="1" applyBorder="1" applyAlignment="1" applyProtection="1">
      <alignment horizontal="center" vertical="center"/>
      <protection locked="0"/>
    </xf>
    <xf numFmtId="169" fontId="70" fillId="37" borderId="12" xfId="0" applyNumberFormat="1" applyFont="1" applyFill="1" applyBorder="1" applyAlignment="1">
      <alignment horizontal="center" vertical="center"/>
    </xf>
    <xf numFmtId="3" fontId="29" fillId="37" borderId="0" xfId="0" applyNumberFormat="1" applyFont="1" applyFill="1" applyAlignment="1">
      <alignment vertical="center"/>
    </xf>
    <xf numFmtId="184" fontId="70" fillId="37" borderId="13" xfId="0" applyNumberFormat="1" applyFont="1" applyFill="1" applyBorder="1" applyAlignment="1">
      <alignment horizontal="center" vertical="center"/>
    </xf>
    <xf numFmtId="3" fontId="75" fillId="37" borderId="0" xfId="0" applyNumberFormat="1" applyFont="1" applyFill="1" applyAlignment="1">
      <alignment vertical="center"/>
    </xf>
    <xf numFmtId="0" fontId="4" fillId="37" borderId="12" xfId="0" applyFont="1" applyFill="1" applyBorder="1" applyAlignment="1" applyProtection="1">
      <alignment vertical="center" wrapText="1"/>
      <protection locked="0"/>
    </xf>
    <xf numFmtId="3" fontId="81" fillId="37" borderId="12" xfId="0" applyNumberFormat="1" applyFont="1" applyFill="1" applyBorder="1" applyAlignment="1" applyProtection="1">
      <alignment vertical="center"/>
      <protection locked="0"/>
    </xf>
    <xf numFmtId="0" fontId="98" fillId="37" borderId="0" xfId="0" applyFont="1" applyFill="1" applyAlignment="1">
      <alignment vertical="center"/>
    </xf>
    <xf numFmtId="0" fontId="12" fillId="0" borderId="0" xfId="0" applyFont="1" applyAlignment="1">
      <alignment horizont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0" xfId="0" applyAlignment="1">
      <alignment horizontal="center"/>
    </xf>
    <xf numFmtId="42" fontId="4" fillId="0" borderId="0" xfId="0" applyNumberFormat="1" applyFont="1" applyAlignment="1" applyProtection="1">
      <alignment horizontal="center" vertical="center"/>
      <protection locked="0"/>
    </xf>
    <xf numFmtId="0" fontId="30" fillId="27" borderId="0" xfId="0" applyFont="1" applyFill="1" applyAlignment="1">
      <alignment horizontal="center" vertical="center" wrapText="1"/>
    </xf>
    <xf numFmtId="3" fontId="92" fillId="30" borderId="0" xfId="0" applyNumberFormat="1" applyFont="1" applyFill="1" applyAlignment="1">
      <alignment horizontal="center"/>
    </xf>
    <xf numFmtId="0" fontId="93" fillId="30" borderId="0" xfId="0" applyFont="1" applyFill="1" applyAlignment="1">
      <alignment horizontal="center" vertical="center"/>
    </xf>
    <xf numFmtId="0" fontId="71" fillId="27" borderId="0" xfId="0" applyFont="1" applyFill="1" applyAlignment="1">
      <alignment horizontal="center" wrapText="1"/>
    </xf>
    <xf numFmtId="0" fontId="111" fillId="36" borderId="0" xfId="0" applyFont="1" applyFill="1" applyAlignment="1">
      <alignment horizontal="left" vertical="center"/>
    </xf>
    <xf numFmtId="0" fontId="111" fillId="31" borderId="0" xfId="0" applyFont="1" applyFill="1" applyAlignment="1">
      <alignment horizontal="left" vertical="center"/>
    </xf>
    <xf numFmtId="0" fontId="111" fillId="0" borderId="0" xfId="0" applyFont="1" applyFill="1" applyAlignment="1">
      <alignment horizontal="left" vertical="center"/>
    </xf>
    <xf numFmtId="0" fontId="111" fillId="35" borderId="0" xfId="0" applyFont="1" applyFill="1" applyAlignment="1">
      <alignment horizontal="left" vertical="center"/>
    </xf>
    <xf numFmtId="0" fontId="16" fillId="27" borderId="0" xfId="0" applyFont="1" applyFill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8" fillId="0" borderId="3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9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5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left" wrapText="1"/>
    </xf>
    <xf numFmtId="0" fontId="58" fillId="0" borderId="0" xfId="35" applyFont="1" applyFill="1" applyAlignment="1" applyProtection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66" fillId="0" borderId="0" xfId="0" applyFont="1" applyAlignment="1">
      <alignment horizontal="center" wrapText="1"/>
    </xf>
    <xf numFmtId="0" fontId="29" fillId="0" borderId="39" xfId="0" applyFont="1" applyBorder="1" applyAlignment="1">
      <alignment horizontal="center"/>
    </xf>
    <xf numFmtId="0" fontId="29" fillId="0" borderId="0" xfId="0" applyFont="1" applyAlignment="1">
      <alignment horizontal="center"/>
    </xf>
    <xf numFmtId="166" fontId="70" fillId="37" borderId="12" xfId="0" applyNumberFormat="1" applyFont="1" applyFill="1" applyBorder="1" applyAlignment="1" applyProtection="1">
      <alignment horizontal="center" vertical="center"/>
      <protection locked="0"/>
    </xf>
    <xf numFmtId="0" fontId="1" fillId="37" borderId="13" xfId="0" applyFont="1" applyFill="1" applyBorder="1" applyAlignment="1" applyProtection="1">
      <alignment wrapText="1"/>
      <protection locked="0"/>
    </xf>
    <xf numFmtId="167" fontId="53" fillId="37" borderId="13" xfId="0" applyNumberFormat="1" applyFont="1" applyFill="1" applyBorder="1" applyAlignment="1">
      <alignment horizontal="center"/>
    </xf>
    <xf numFmtId="0" fontId="82" fillId="37" borderId="0" xfId="0" applyFont="1" applyFill="1" applyAlignment="1">
      <alignment horizontal="right"/>
    </xf>
    <xf numFmtId="0" fontId="8" fillId="37" borderId="0" xfId="0" applyFont="1" applyFill="1" applyAlignment="1">
      <alignment horizontal="center"/>
    </xf>
    <xf numFmtId="3" fontId="1" fillId="37" borderId="0" xfId="0" applyNumberFormat="1" applyFont="1" applyFill="1" applyAlignment="1">
      <alignment horizontal="left" vertical="center"/>
    </xf>
    <xf numFmtId="0" fontId="1" fillId="37" borderId="12" xfId="0" applyFont="1" applyFill="1" applyBorder="1" applyAlignment="1" applyProtection="1">
      <alignment wrapText="1"/>
      <protection locked="0"/>
    </xf>
    <xf numFmtId="3" fontId="1" fillId="37" borderId="12" xfId="0" applyNumberFormat="1" applyFont="1" applyFill="1" applyBorder="1" applyProtection="1">
      <protection locked="0"/>
    </xf>
    <xf numFmtId="166" fontId="53" fillId="37" borderId="12" xfId="0" applyNumberFormat="1" applyFont="1" applyFill="1" applyBorder="1" applyAlignment="1">
      <alignment horizontal="center"/>
    </xf>
    <xf numFmtId="0" fontId="0" fillId="37" borderId="0" xfId="0" applyFill="1" applyAlignment="1">
      <alignment horizontal="right"/>
    </xf>
    <xf numFmtId="168" fontId="70" fillId="37" borderId="12" xfId="0" applyNumberFormat="1" applyFont="1" applyFill="1" applyBorder="1" applyAlignment="1">
      <alignment horizontal="center" vertical="center"/>
    </xf>
    <xf numFmtId="165" fontId="105" fillId="37" borderId="12" xfId="0" applyNumberFormat="1" applyFont="1" applyFill="1" applyBorder="1" applyAlignment="1">
      <alignment horizontal="center" vertical="center"/>
    </xf>
    <xf numFmtId="0" fontId="29" fillId="37" borderId="0" xfId="0" applyFont="1" applyFill="1" applyAlignment="1">
      <alignment horizontal="right" vertical="center"/>
    </xf>
    <xf numFmtId="3" fontId="4" fillId="37" borderId="13" xfId="0" applyNumberFormat="1" applyFont="1" applyFill="1" applyBorder="1" applyProtection="1">
      <protection locked="0"/>
    </xf>
    <xf numFmtId="181" fontId="53" fillId="37" borderId="13" xfId="0" applyNumberFormat="1" applyFont="1" applyFill="1" applyBorder="1" applyAlignment="1">
      <alignment horizontal="center"/>
    </xf>
    <xf numFmtId="181" fontId="113" fillId="37" borderId="13" xfId="0" applyNumberFormat="1" applyFont="1" applyFill="1" applyBorder="1" applyAlignment="1">
      <alignment horizontal="center"/>
    </xf>
    <xf numFmtId="0" fontId="29" fillId="37" borderId="0" xfId="0" applyFont="1" applyFill="1" applyAlignment="1">
      <alignment horizontal="center"/>
    </xf>
    <xf numFmtId="3" fontId="114" fillId="37" borderId="0" xfId="0" applyNumberFormat="1" applyFont="1" applyFill="1" applyAlignment="1">
      <alignment horizontal="left" vertical="center"/>
    </xf>
    <xf numFmtId="184" fontId="53" fillId="37" borderId="13" xfId="0" applyNumberFormat="1" applyFont="1" applyFill="1" applyBorder="1" applyAlignment="1">
      <alignment horizontal="center"/>
    </xf>
    <xf numFmtId="3" fontId="4" fillId="37" borderId="0" xfId="0" applyNumberFormat="1" applyFont="1" applyFill="1" applyAlignment="1">
      <alignment horizontal="left" vertical="center"/>
    </xf>
    <xf numFmtId="166" fontId="53" fillId="37" borderId="12" xfId="0" applyNumberFormat="1" applyFont="1" applyFill="1" applyBorder="1" applyAlignment="1" applyProtection="1">
      <alignment horizontal="center"/>
      <protection locked="0"/>
    </xf>
    <xf numFmtId="3" fontId="84" fillId="37" borderId="0" xfId="0" applyNumberFormat="1" applyFont="1" applyFill="1"/>
  </cellXfs>
  <cellStyles count="47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36" builtinId="20" customBuiltin="1"/>
    <cellStyle name="Cím" xfId="41" builtinId="15" customBuiltin="1"/>
    <cellStyle name="Címsor 1" xfId="31" builtinId="16" customBuiltin="1"/>
    <cellStyle name="Címsor 2" xfId="32" builtinId="17" customBuiltin="1"/>
    <cellStyle name="Címsor 3" xfId="33" builtinId="18" customBuiltin="1"/>
    <cellStyle name="Címsor 4" xfId="34" builtinId="19" customBuiltin="1"/>
    <cellStyle name="Ellenőrzőcella" xfId="27" builtinId="23" customBuiltin="1"/>
    <cellStyle name="Ezres" xfId="28" builtinId="3"/>
    <cellStyle name="Figyelmeztetés" xfId="43" builtinId="11" customBuiltin="1"/>
    <cellStyle name="Hivatkozás" xfId="35" builtinId="8"/>
    <cellStyle name="Hivatkozott cella" xfId="37" builtinId="24" customBuiltin="1"/>
    <cellStyle name="Jegyzet" xfId="39" builtinId="10" customBuiltin="1"/>
    <cellStyle name="Jelölőszín 1" xfId="19" builtinId="29" customBuiltin="1"/>
    <cellStyle name="Jelölőszín 2" xfId="20" builtinId="33" customBuiltin="1"/>
    <cellStyle name="Jelölőszín 3" xfId="21" builtinId="37" customBuiltin="1"/>
    <cellStyle name="Jelölőszín 4" xfId="22" builtinId="41" customBuiltin="1"/>
    <cellStyle name="Jelölőszín 5" xfId="23" builtinId="45" customBuiltin="1"/>
    <cellStyle name="Jelölőszín 6" xfId="24" builtinId="49" customBuiltin="1"/>
    <cellStyle name="Jó" xfId="30" builtinId="26" customBuiltin="1"/>
    <cellStyle name="Kimenet" xfId="40" builtinId="21" customBuiltin="1"/>
    <cellStyle name="Magyarázó szöveg" xfId="29" builtinId="53" customBuiltin="1"/>
    <cellStyle name="Normál" xfId="0" builtinId="0"/>
    <cellStyle name="Összesen" xfId="42" builtinId="25" customBuiltin="1"/>
    <cellStyle name="Rossz" xfId="25" builtinId="27" customBuiltin="1"/>
    <cellStyle name="Semleges" xfId="38" builtinId="28" customBuiltin="1"/>
    <cellStyle name="Számítás" xfId="26" builtinId="22" customBuiltin="1"/>
    <cellStyle name="Százalék" xfId="46" builtinId="5"/>
    <cellStyle name="ᨚᨚᨚᨚᨚᨚᨚ" xfId="44" xr:uid="{00000000-0005-0000-0000-00002D000000}"/>
    <cellStyle name="ᨚᨚᨚᨚᨚᨚᨚᨚᨚ_x001a_" xfId="45" xr:uid="{00000000-0005-0000-0000-00002E000000}"/>
  </cellStyles>
  <dxfs count="0"/>
  <tableStyles count="0" defaultTableStyle="TableStyleMedium2" defaultPivotStyle="PivotStyleLight16"/>
  <colors>
    <mruColors>
      <color rgb="FFC8FB37"/>
      <color rgb="FFB595E3"/>
      <color rgb="FFF4B084"/>
      <color rgb="FF008000"/>
      <color rgb="FFFFFFCC"/>
      <color rgb="FF879990"/>
      <color rgb="FFCCECFF"/>
      <color rgb="FF3333CC"/>
      <color rgb="FFB818A9"/>
      <color rgb="FF8A44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emf"/><Relationship Id="rId3" Type="http://schemas.openxmlformats.org/officeDocument/2006/relationships/customXml" Target="../ink/ink2.xml"/><Relationship Id="rId2" Type="http://schemas.openxmlformats.org/officeDocument/2006/relationships/image" Target="../media/image10.emf"/><Relationship Id="rId1" Type="http://schemas.openxmlformats.org/officeDocument/2006/relationships/customXml" Target="../ink/ink1.xml"/><Relationship Id="rId5" Type="http://schemas.openxmlformats.org/officeDocument/2006/relationships/customXml" Target="../ink/ink3.xml"/><Relationship Id="rId4" Type="http://schemas.openxmlformats.org/officeDocument/2006/relationships/image" Target="../media/image20.emf"/><Relationship Id="rId9" Type="http://schemas.openxmlformats.org/officeDocument/2006/relationships/customXml" Target="../ink/ink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ustomXml" Target="../ink/ink5.xml"/><Relationship Id="rId4" Type="http://schemas.openxmlformats.org/officeDocument/2006/relationships/image" Target="../media/image4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516627</xdr:colOff>
      <xdr:row>24</xdr:row>
      <xdr:rowOff>252598</xdr:rowOff>
    </xdr:from>
    <xdr:to>
      <xdr:col>6</xdr:col>
      <xdr:colOff>151685</xdr:colOff>
      <xdr:row>25</xdr:row>
      <xdr:rowOff>839404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087356" y="7561609"/>
          <a:ext cx="3773506" cy="11386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 b="1">
              <a:solidFill>
                <a:srgbClr val="FF0000"/>
              </a:solidFill>
            </a:rPr>
            <a:t>A vázlattól sose</a:t>
          </a:r>
          <a:r>
            <a:rPr lang="hu-HU" sz="1100" b="1" baseline="0">
              <a:solidFill>
                <a:srgbClr val="FF0000"/>
              </a:solidFill>
            </a:rPr>
            <a:t> várjuk, hogy megtudjuk mennyi lesz a vége, </a:t>
          </a:r>
          <a:r>
            <a:rPr lang="hu-HU" sz="1100" baseline="0"/>
            <a:t>tele van pontatlanságokkal. Pontosítást ígényel.</a:t>
          </a:r>
        </a:p>
        <a:p>
          <a:r>
            <a:rPr lang="hu-HU" sz="1100" baseline="0"/>
            <a:t>A vázlat ismerkedésre való, ismerkedünk egymással, hisz esetleg hónapokig fogunk együtt dolgozni.</a:t>
          </a:r>
        </a:p>
        <a:p>
          <a:r>
            <a:rPr lang="hu-HU" sz="1100" baseline="0"/>
            <a:t>Ha már komolyra fordult a dolog, no akkor jön a pontosítás, ellenőrzés, akkor már arra törünk, mennyi lesz a vége.</a:t>
          </a:r>
          <a:endParaRPr lang="hu-H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133552</xdr:colOff>
      <xdr:row>6</xdr:row>
      <xdr:rowOff>105376</xdr:rowOff>
    </xdr:from>
    <xdr:to>
      <xdr:col>9</xdr:col>
      <xdr:colOff>413422</xdr:colOff>
      <xdr:row>7</xdr:row>
      <xdr:rowOff>733997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14:cNvPr>
            <xdr14:cNvContentPartPr/>
          </xdr14:nvContentPartPr>
          <xdr14:nvPr macro=""/>
          <xdr14:xfrm>
            <a:off x="10450332" y="1989797"/>
            <a:ext cx="273240" cy="1854372"/>
          </xdr14:xfrm>
        </xdr:contentPart>
      </mc:Choice>
      <mc:Fallback xmlns="">
        <xdr:pic>
          <xdr:nvPicPr>
            <xdr:cNvPr id="3" name="Ink 2"/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417628" y="1976037"/>
              <a:ext cx="338649" cy="1901809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0</xdr:col>
      <xdr:colOff>940274</xdr:colOff>
      <xdr:row>14</xdr:row>
      <xdr:rowOff>128388</xdr:rowOff>
    </xdr:from>
    <xdr:to>
      <xdr:col>0</xdr:col>
      <xdr:colOff>946394</xdr:colOff>
      <xdr:row>14</xdr:row>
      <xdr:rowOff>148638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2" name="Ink 31">
              <a:extLst>
                <a:ext uri="{FF2B5EF4-FFF2-40B4-BE49-F238E27FC236}">
                  <a16:creationId xmlns:a16="http://schemas.microsoft.com/office/drawing/2014/main" id="{00000000-0008-0000-0100-000020000000}"/>
                </a:ext>
              </a:extLst>
            </xdr14:cNvPr>
            <xdr14:cNvContentPartPr/>
          </xdr14:nvContentPartPr>
          <xdr14:nvPr macro=""/>
          <xdr14:xfrm>
            <a:off x="963134" y="6092151"/>
            <a:ext cx="6120" cy="27000"/>
          </xdr14:xfrm>
        </xdr:contentPart>
      </mc:Choice>
      <mc:Fallback xmlns="">
        <xdr:pic>
          <xdr:nvPicPr>
            <xdr:cNvPr id="32" name="Ink 31"/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958814" y="6084919"/>
              <a:ext cx="15120" cy="35679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6</xdr:col>
      <xdr:colOff>553920</xdr:colOff>
      <xdr:row>134</xdr:row>
      <xdr:rowOff>480323</xdr:rowOff>
    </xdr:from>
    <xdr:to>
      <xdr:col>6</xdr:col>
      <xdr:colOff>787200</xdr:colOff>
      <xdr:row>134</xdr:row>
      <xdr:rowOff>609563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18" name="Szabadkéz 17">
              <a:extLst>
                <a:ext uri="{FF2B5EF4-FFF2-40B4-BE49-F238E27FC236}">
                  <a16:creationId xmlns:a16="http://schemas.microsoft.com/office/drawing/2014/main" id="{00000000-0008-0000-0100-000012000000}"/>
                </a:ext>
              </a:extLst>
            </xdr14:cNvPr>
            <xdr14:cNvContentPartPr/>
          </xdr14:nvContentPartPr>
          <xdr14:nvPr macro=""/>
          <xdr14:xfrm>
            <a:off x="8248463" y="44129671"/>
            <a:ext cx="233280" cy="129240"/>
          </xdr14:xfrm>
        </xdr:contentPart>
      </mc:Choice>
      <mc:Fallback xmlns="">
        <xdr:pic>
          <xdr:nvPicPr>
            <xdr:cNvPr id="18" name="Szabadkéz 17"/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8245223" y="44126431"/>
              <a:ext cx="239760" cy="13572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6</xdr:col>
      <xdr:colOff>553920</xdr:colOff>
      <xdr:row>135</xdr:row>
      <xdr:rowOff>480323</xdr:rowOff>
    </xdr:from>
    <xdr:to>
      <xdr:col>6</xdr:col>
      <xdr:colOff>787200</xdr:colOff>
      <xdr:row>135</xdr:row>
      <xdr:rowOff>609563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8" name="Szabadkéz 7">
              <a:extLst>
                <a:ext uri="{FF2B5EF4-FFF2-40B4-BE49-F238E27FC236}">
                  <a16:creationId xmlns:a16="http://schemas.microsoft.com/office/drawing/2014/main" id="{54BEBAA9-0AFC-4000-BEC5-245FBC489517}"/>
                </a:ext>
              </a:extLst>
            </xdr14:cNvPr>
            <xdr14:cNvContentPartPr/>
          </xdr14:nvContentPartPr>
          <xdr14:nvPr macro=""/>
          <xdr14:xfrm>
            <a:off x="8248463" y="44129671"/>
            <a:ext cx="233280" cy="129240"/>
          </xdr14:xfrm>
        </xdr:contentPart>
      </mc:Choice>
      <mc:Fallback xmlns="">
        <xdr:pic>
          <xdr:nvPicPr>
            <xdr:cNvPr id="18" name="Szabadkéz 17"/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8245223" y="44126431"/>
              <a:ext cx="239760" cy="13572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1389459</xdr:colOff>
      <xdr:row>220</xdr:row>
      <xdr:rowOff>186359</xdr:rowOff>
    </xdr:from>
    <xdr:to>
      <xdr:col>13</xdr:col>
      <xdr:colOff>296583</xdr:colOff>
      <xdr:row>220</xdr:row>
      <xdr:rowOff>186359</xdr:rowOff>
    </xdr:to>
    <xdr:cxnSp macro="">
      <xdr:nvCxnSpPr>
        <xdr:cNvPr id="7" name="Egyenes összekötő nyíllal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flipV="1">
          <a:off x="13067937" y="44622555"/>
          <a:ext cx="4000929" cy="0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1143798</xdr:colOff>
      <xdr:row>4</xdr:row>
      <xdr:rowOff>693507</xdr:rowOff>
    </xdr:from>
    <xdr:to>
      <xdr:col>5</xdr:col>
      <xdr:colOff>732685</xdr:colOff>
      <xdr:row>6</xdr:row>
      <xdr:rowOff>596798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8215960" y="2643068"/>
          <a:ext cx="2423075" cy="107780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lang="hu-HU" sz="1100"/>
            <a:t>A</a:t>
          </a:r>
          <a:r>
            <a:rPr lang="hu-HU" sz="1100" baseline="0"/>
            <a:t> piros betűs, sárga anyagok ízlés alapú beszerzések. Kizárólag az Ügyfél személyes közreműködésével szerezhető be.</a:t>
          </a:r>
        </a:p>
        <a:p>
          <a:pPr>
            <a:lnSpc>
              <a:spcPts val="1100"/>
            </a:lnSpc>
          </a:pPr>
          <a:r>
            <a:rPr lang="hu-HU" sz="1100" baseline="0"/>
            <a:t>A legegyszerűbb szokásos módja, ha maga veszi meg, akár ügyfeles bevásárlás keretében is teheti.</a:t>
          </a:r>
        </a:p>
      </xdr:txBody>
    </xdr:sp>
    <xdr:clientData/>
  </xdr:twoCellAnchor>
  <xdr:twoCellAnchor>
    <xdr:from>
      <xdr:col>5</xdr:col>
      <xdr:colOff>81064</xdr:colOff>
      <xdr:row>67</xdr:row>
      <xdr:rowOff>154022</xdr:rowOff>
    </xdr:from>
    <xdr:to>
      <xdr:col>9</xdr:col>
      <xdr:colOff>113490</xdr:colOff>
      <xdr:row>70</xdr:row>
      <xdr:rowOff>145915</xdr:rowOff>
    </xdr:to>
    <xdr:cxnSp macro="">
      <xdr:nvCxnSpPr>
        <xdr:cNvPr id="11" name="Egyenes összekötő nyíllal 4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 flipV="1">
          <a:off x="10165404" y="15402128"/>
          <a:ext cx="2334639" cy="940340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1562140</xdr:colOff>
      <xdr:row>87</xdr:row>
      <xdr:rowOff>51134</xdr:rowOff>
    </xdr:from>
    <xdr:to>
      <xdr:col>9</xdr:col>
      <xdr:colOff>370967</xdr:colOff>
      <xdr:row>88</xdr:row>
      <xdr:rowOff>65359</xdr:rowOff>
    </xdr:to>
    <xdr:cxnSp macro="">
      <xdr:nvCxnSpPr>
        <xdr:cNvPr id="12" name="Egyenes összekötő nyíllal 4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10372766" y="18741043"/>
          <a:ext cx="2851144" cy="293005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108271</xdr:colOff>
      <xdr:row>11</xdr:row>
      <xdr:rowOff>101015</xdr:rowOff>
    </xdr:from>
    <xdr:to>
      <xdr:col>7</xdr:col>
      <xdr:colOff>516660</xdr:colOff>
      <xdr:row>12</xdr:row>
      <xdr:rowOff>571481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8" name="Szabadkéz 7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14:cNvPr>
            <xdr14:cNvContentPartPr/>
          </xdr14:nvContentPartPr>
          <xdr14:nvPr macro=""/>
          <xdr14:xfrm>
            <a:off x="10768165" y="4427797"/>
            <a:ext cx="408389" cy="713657"/>
          </xdr14:xfrm>
        </xdr:contentPart>
      </mc:Choice>
      <mc:Fallback xmlns="">
        <xdr:pic>
          <xdr:nvPicPr>
            <xdr:cNvPr id="8" name="Szabadkéz 7"/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0734673" y="4402930"/>
              <a:ext cx="472492" cy="770205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4</xdr:col>
      <xdr:colOff>1424638</xdr:colOff>
      <xdr:row>91</xdr:row>
      <xdr:rowOff>132973</xdr:rowOff>
    </xdr:from>
    <xdr:to>
      <xdr:col>9</xdr:col>
      <xdr:colOff>233465</xdr:colOff>
      <xdr:row>92</xdr:row>
      <xdr:rowOff>162532</xdr:rowOff>
    </xdr:to>
    <xdr:cxnSp macro="">
      <xdr:nvCxnSpPr>
        <xdr:cNvPr id="29" name="Egyenes összekötő nyíllal 4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CxnSpPr/>
      </xdr:nvCxnSpPr>
      <xdr:spPr>
        <a:xfrm>
          <a:off x="9510755" y="22922042"/>
          <a:ext cx="2608694" cy="313283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1596957</xdr:colOff>
      <xdr:row>72</xdr:row>
      <xdr:rowOff>243191</xdr:rowOff>
    </xdr:from>
    <xdr:to>
      <xdr:col>8</xdr:col>
      <xdr:colOff>559340</xdr:colOff>
      <xdr:row>75</xdr:row>
      <xdr:rowOff>129702</xdr:rowOff>
    </xdr:to>
    <xdr:cxnSp macro="">
      <xdr:nvCxnSpPr>
        <xdr:cNvPr id="4" name="Egyenes összekötő nyíllal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10076234" y="16982872"/>
          <a:ext cx="2286000" cy="1134894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767" units="cm"/>
          <inkml:channel name="Y" type="integer" max="32767" units="cm"/>
          <inkml:channel name="F" type="integer" max="1023" units="dev"/>
          <inkml:channel name="T" type="integer" max="2.14748E9" units="dev"/>
        </inkml:traceFormat>
        <inkml:channelProperties>
          <inkml:channelProperty channel="X" name="resolution" value="1278.46277" units="1/cm"/>
          <inkml:channelProperty channel="Y" name="resolution" value="2273.90698" units="1/cm"/>
          <inkml:channelProperty channel="F" name="resolution" value="7.0953E-7" units="1/dev"/>
          <inkml:channelProperty channel="T" name="resolution" value="1" units="1/dev"/>
        </inkml:channelProperties>
      </inkml:inkSource>
      <inkml:timestamp xml:id="ts0" timeString="2014-11-02T22:15:31.770"/>
    </inkml:context>
    <inkml:brush xml:id="br0">
      <inkml:brushProperty name="width" value="0.10583" units="cm"/>
      <inkml:brushProperty name="height" value="0.10583" units="cm"/>
      <inkml:brushProperty name="color" value="#FFFF00"/>
    </inkml:brush>
  </inkml:definitions>
  <inkml:traceGroup>
    <inkml:annotationXML>
      <emma:emma xmlns:emma="http://www.w3.org/2003/04/emma" version="1.0">
        <emma:interpretation id="{3902362C-3102-45F0-97FD-E3355E5D4CC4}" emma:medium="tactile" emma:mode="ink">
          <msink:context xmlns:msink="http://schemas.microsoft.com/ink/2010/main" type="inkDrawing" rotatedBoundingBox="29631,10658 29990,5541 30705,5592 30346,10708" semanticType="callout" shapeName="Other"/>
        </emma:interpretation>
      </emma:emma>
    </inkml:annotationXML>
    <inkml:trace contextRef="#ctx0" brushRef="#br0">329 0 228 0,'0'0'95'0,"0"37"-5"0,0-15-9 16,0-4-39-16,3 6-27 15,-3-3 10-15,5 17 7 16,-5-14-6-16,4 24 4 16,-4-17-2-16,0 23 1 15,-4-9 7-15,4 33 11 16,0-11-18-16,0 15-13 16,0 3-2-16,0 18-3 15,0 6-1-15,0 14 1 0,0 8-1 16,0 12 0-16,0 4-2 15,0 8 2-15,-5 3-4 16,5 4 0-16,-3-12 3 16,-2 13-2-16,0-12-3 15,1 0 1-15,-3-12-2 16,4 6 1-16,-9-7 2 16,5 4-3-16,-1-2 0 15,4-1 2-15,-6-1-4 16,5-7 3-16,-1 1-2 15,2 0-2-15,2-4 1 16,0-4 1-16,1-9-1 0,1-3 1 16,-2-1 0-16,0-11-2 15,2-11 2-15,-1-9 0 16,-3-8-3-16,3-23 3 16,-2-5-2-16,0-15 1 15,2-9 0-15,1-20 1 16,-3 15-3-16,3-15 3 15,0 0-1-15,0 0-1 16,0 0 0-16,0 0 0 16,0 0 0-16,0 0 0 15,0 0 1-15,0 0 1 16,0 0-2-16,0 0 0 16,0 0 0-16,0 0 0 0,10-7 0 15,-10 7 0-15,0 0 0 16,0 0 0-1,0 0 0-15,0 0 0 16,0 0 0-16,0 0 0 0,0 0 0 16,0 0 0-16,0 0 0 15,0 0 0-15,0 0 0 16,0 0 0-16,0 0 0 16,0 0 0-16,0 0 0 15,0 0 0-15,0 0 0 16,0 0 0-16,0 0 0 15,0 0 0-15,0 0 0 16,0 0 0-16,0 0 0 0,0 0 0 16,0 0 0-1,0 0 0-15,0 0 0 16,0 0 0-16,0 0 0 16,0 0 0-16,0 0 0 0,0 0 0 15,0 0 0-15,0 0 0 16,0 0 0-16,0 0 0 15,-6-21 0-15,6 21 0 16,-10-26 0-16,10 26 0 16,-10-33 0-16,5 10 0 15,1-3 0-15,-3-5 0 16,2-4 0-16,-4-3 0 0,3-5 0 16,-1-5 0-16,-2-3 0 15,1-5 0 1,1-2 0-16,2-2 0 15,-2-9 0-15,0-3 0 0,2 1 0 16,4-2 0-16,-3-7 0 16,4 5 0-16,0-1 0 15,-2 1 0-15,1 7 0 16,-3 9 0-16,-2-1 0 16,3 7 0-16,-2 10 0 15,-4 0 0-15,3 4 0 16,0 7 0-16,-1 6 0 15,2-1 0-15,1 12 0 16,4 15 0-16,-9-24 0 16,9 24 0-16,0 0 0 15,0 0 0-15,0 0 0 16,0 0 0-16,0 0 0 0,0 0 0 16,-11 15 0-16,11-15 0 15,-10 33 0-15,4-6 0 16,1 8 0-16,-1 1 0 15,2 16 0-15,1 6 0 16,3 5 0-16,0 6 0 16,0 5 0-16,5 6 0 15,0 1 0-15,-1-3 0 16,0-1 0-16,2-4 0 16,-5-2 0-16,2-1 0 15,-2-5 0-15,1 11 0 16,3-11 0-16,2 1 0 15,4-4 0-15,-7-8 0 0,3 5 0 16,3-11 0-16,-3-9 0 16,-2 4 0-16,-1-11 0 15,1 3 0-15,-4-7 0 16,3-3 0-16,-1-5 0 16,-2-1 0-16,3-2 0 15,-4-17 0-15,3 25 0 16,-3-25 0-16,0 0 0 15,0 0 0-15,0 0 0 16,0 0 0-16,0 0 0 16,0 0 0-16,0 0 0 15,0 0 0-15,17 7 0 16,-17-7 0-16,0 0 0 0,19-19 0 16,-19 19 0-16,20-27 0 15,-6 11 0-15,-4-10 0 16,2 0 0-16,3-13 0 15,1-3 0-15,-1-12 0 16,4 2 0-16,-3-14 0 16,1-6 0-16,2-5 0 15,1-8 0-15,-3-3 0 16,3-1 0-16,1-3 0 16,3-15 0-16,-1-10 0 15,1-5 0-15,-2-11 0 16,1-2 0-16,-2 5 0 15,1-3 0-15,-4 7 0 0,-1 8 0 16,-2 16 0-16,-3 9 0 16,1 19 0-16,-3 8 0 15,1 8 0 1,4 4 0-16,-1 13 0 0,2 5 0 16,4-1 0-16,-4 16 0 15,-1-6 0-15,-2 9 0 16,-13 18 0-16,13-29 0 15,-13 29 0-15,0-20 0 16,0 20 0-16,-14-5 0 16,14 5 0-16,-21 0 0 15,21 0 0-15,-15 0 0 0,15 0 0 16,0 0 0-16,0 0 0 16,0 0 0-1,0 0 0-15,0 0 0 16,0 0 0-16,0 0 0 0,0 0 0 15,0 0 0-15,0 0 0 16,-11 7 0-16,11-7 0 16,0 0 0-16,0 0 0 15,0 0 0-15,0 0 0 16,-3 19 0-16,3-19 0 16,22 20 0-16,-10-5 0 15,4 17 0-15,-18-18-34 16,2 31-40-16</inkml:trace>
  </inkml:traceGroup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767" units="cm"/>
          <inkml:channel name="Y" type="integer" max="32767" units="cm"/>
          <inkml:channel name="F" type="integer" max="1023" units="dev"/>
          <inkml:channel name="T" type="integer" max="2.14748E9" units="dev"/>
        </inkml:traceFormat>
        <inkml:channelProperties>
          <inkml:channelProperty channel="X" name="resolution" value="1278.46277" units="1/cm"/>
          <inkml:channelProperty channel="Y" name="resolution" value="2273.90698" units="1/cm"/>
          <inkml:channelProperty channel="F" name="resolution" value="7.0953E-7" units="1/dev"/>
          <inkml:channelProperty channel="T" name="resolution" value="1" units="1/dev"/>
        </inkml:channelProperties>
      </inkml:inkSource>
      <inkml:timestamp xml:id="ts0" timeString="2017-03-25T12:29:26.385"/>
    </inkml:context>
    <inkml:brush xml:id="br0">
      <inkml:brushProperty name="width" value="0.01764" units="cm"/>
      <inkml:brushProperty name="height" value="0.01764" units="cm"/>
    </inkml:brush>
  </inkml:definitions>
  <inkml:traceGroup>
    <inkml:annotationXML>
      <emma:emma xmlns:emma="http://www.w3.org/2003/04/emma" version="1.0">
        <emma:interpretation id="{F6D082FE-C4CB-4835-88E9-33A183DFA10B}" emma:medium="tactile" emma:mode="ink">
          <msink:context xmlns:msink="http://schemas.microsoft.com/ink/2010/main" type="writingRegion" rotatedBoundingBox="2675,16922 2691,16922 2691,16996 2675,16996"/>
        </emma:interpretation>
      </emma:emma>
    </inkml:annotationXML>
    <inkml:traceGroup>
      <inkml:annotationXML>
        <emma:emma xmlns:emma="http://www.w3.org/2003/04/emma" version="1.0">
          <emma:interpretation id="{78EB57D2-6F89-4DEA-AE44-3C92E56E12BB}" emma:medium="tactile" emma:mode="ink">
            <msink:context xmlns:msink="http://schemas.microsoft.com/ink/2010/main" type="paragraph" rotatedBoundingBox="2675,16922 2691,16922 2691,16996 2675,16996" alignmentLevel="1"/>
          </emma:interpretation>
        </emma:emma>
      </inkml:annotationXML>
      <inkml:traceGroup>
        <inkml:annotationXML>
          <emma:emma xmlns:emma="http://www.w3.org/2003/04/emma" version="1.0">
            <emma:interpretation id="{E2419970-996B-4405-B01F-E760B45D9826}" emma:medium="tactile" emma:mode="ink">
              <msink:context xmlns:msink="http://schemas.microsoft.com/ink/2010/main" type="line" rotatedBoundingBox="2675,16922 2691,16922 2691,16996 2675,16996"/>
            </emma:interpretation>
          </emma:emma>
        </inkml:annotationXML>
        <inkml:traceGroup>
          <inkml:annotationXML>
            <emma:emma xmlns:emma="http://www.w3.org/2003/04/emma" version="1.0">
              <emma:interpretation id="{33BB853D-39E8-4F70-A942-252B2C3F6448}" emma:medium="tactile" emma:mode="ink">
                <msink:context xmlns:msink="http://schemas.microsoft.com/ink/2010/main" type="inkWord" rotatedBoundingBox="2675,16922 2691,16922 2691,16996 2675,16996"/>
              </emma:interpretation>
            </emma:emma>
          </inkml:annotationXML>
          <inkml:trace contextRef="#ctx0" brushRef="#br0">16 37 658 0,'0'-12'174'0,"-7"-1"-13"15,1 1-165-15,6 12-26 16,0 0-102-16,0 15-36 15,0-2-10-15,0-1-14 16,-3 3-15-16</inkml:trace>
        </inkml:traceGroup>
      </inkml:traceGroup>
    </inkml:traceGroup>
  </inkml:traceGroup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ax="4095" units="cm"/>
          <inkml:channel name="Y" type="integer" max="4095" units="cm"/>
          <inkml:channel name="T" type="integer" max="2.14748E9" units="dev"/>
        </inkml:traceFormat>
        <inkml:channelProperties>
          <inkml:channelProperty channel="X" name="resolution" value="159.33852" units="1/cm"/>
          <inkml:channelProperty channel="Y" name="resolution" value="284.375" units="1/cm"/>
          <inkml:channelProperty channel="T" name="resolution" value="1" units="1/dev"/>
        </inkml:channelProperties>
      </inkml:inkSource>
      <inkml:timestamp xml:id="ts0" timeString="2023-09-17T08:23:32.912"/>
    </inkml:context>
    <inkml:brush xml:id="br0">
      <inkml:brushProperty name="width" value="0.01764" units="cm"/>
      <inkml:brushProperty name="height" value="0.01764" units="cm"/>
    </inkml:brush>
  </inkml:definitions>
  <inkml:traceGroup>
    <inkml:annotationXML>
      <emma:emma xmlns:emma="http://www.w3.org/2003/04/emma" version="1.0">
        <emma:interpretation id="{EDE8FCD1-588D-4D73-A970-C529C0B6781E}" emma:medium="tactile" emma:mode="ink">
          <msink:context xmlns:msink="http://schemas.microsoft.com/ink/2010/main" type="writingRegion" rotatedBoundingBox="22912,122582 23574,122582 23574,122955 22912,122955"/>
        </emma:interpretation>
      </emma:emma>
    </inkml:annotationXML>
    <inkml:traceGroup>
      <inkml:annotationXML>
        <emma:emma xmlns:emma="http://www.w3.org/2003/04/emma" version="1.0">
          <emma:interpretation id="{8C47AEF3-0BBE-4A83-9064-7154A0FC9679}" emma:medium="tactile" emma:mode="ink">
            <msink:context xmlns:msink="http://schemas.microsoft.com/ink/2010/main" type="paragraph" rotatedBoundingBox="22912,122582 23574,122582 23574,122955 22912,122955" alignmentLevel="1"/>
          </emma:interpretation>
        </emma:emma>
      </inkml:annotationXML>
      <inkml:traceGroup>
        <inkml:annotationXML>
          <emma:emma xmlns:emma="http://www.w3.org/2003/04/emma" version="1.0">
            <emma:interpretation id="{727B6D73-8105-4023-9ECF-AC6124773EA5}" emma:medium="tactile" emma:mode="ink">
              <msink:context xmlns:msink="http://schemas.microsoft.com/ink/2010/main" type="line" rotatedBoundingBox="22912,122582 23574,122582 23574,122955 22912,122955"/>
            </emma:interpretation>
          </emma:emma>
        </inkml:annotationXML>
        <inkml:traceGroup>
          <inkml:annotationXML>
            <emma:emma xmlns:emma="http://www.w3.org/2003/04/emma" version="1.0">
              <emma:interpretation id="{313EBAF3-D70C-49C5-B572-0B60281DE3A4}" emma:medium="tactile" emma:mode="ink">
                <msink:context xmlns:msink="http://schemas.microsoft.com/ink/2010/main" type="inkWord" rotatedBoundingBox="22912,122940 22927,122940 22927,122955 22912,122955"/>
              </emma:interpretation>
            </emma:emma>
          </inkml:annotationXML>
          <inkml:trace contextRef="#ctx0" brushRef="#br0">-647 358 0,'0'0'16,"0"0"-16,0 0 15,0 0-15,0 0 16,0 0-16,0 0 15,0 0-15,0 0 16,0 0 0</inkml:trace>
        </inkml:traceGroup>
        <inkml:traceGroup>
          <inkml:annotationXML>
            <emma:emma xmlns:emma="http://www.w3.org/2003/04/emma" version="1.0">
              <emma:interpretation id="{D020C305-2F27-4074-93AD-73E1CD78D40F}" emma:medium="tactile" emma:mode="ink">
                <msink:context xmlns:msink="http://schemas.microsoft.com/ink/2010/main" type="inkWord" rotatedBoundingBox="23559,122582 23574,122582 23574,122597 23559,122597"/>
              </emma:interpretation>
            </emma:emma>
          </inkml:annotationXML>
          <inkml:trace contextRef="#ctx0" brushRef="#br0" timeOffset="-1728.44">0 0 0,'0'0'0,"0"0"0,0 0 0,0 0 0,0 0 31</inkml:trace>
        </inkml:traceGroup>
      </inkml:traceGroup>
    </inkml:traceGroup>
  </inkml:traceGroup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ax="4095" units="cm"/>
          <inkml:channel name="Y" type="integer" max="4095" units="cm"/>
          <inkml:channel name="T" type="integer" max="2.14748E9" units="dev"/>
        </inkml:traceFormat>
        <inkml:channelProperties>
          <inkml:channelProperty channel="X" name="resolution" value="159.33852" units="1/cm"/>
          <inkml:channelProperty channel="Y" name="resolution" value="284.375" units="1/cm"/>
          <inkml:channelProperty channel="T" name="resolution" value="1" units="1/dev"/>
        </inkml:channelProperties>
      </inkml:inkSource>
      <inkml:timestamp xml:id="ts0" timeString="2023-10-27T08:39:00.443"/>
    </inkml:context>
    <inkml:brush xml:id="br0">
      <inkml:brushProperty name="width" value="0.01764" units="cm"/>
      <inkml:brushProperty name="height" value="0.01764" units="cm"/>
    </inkml:brush>
  </inkml:definitions>
  <inkml:trace contextRef="#ctx0" brushRef="#br0">-647 358 0,'0'0'16,"0"0"-16,0 0 15,0 0-15,0 0 16,0 0-16,0 0 15,0 0-15,0 0 16,0 0 0</inkml:trace>
  <inkml:trace contextRef="#ctx0" brushRef="#br0" timeOffset="1">0 0 0,'0'0'0,"0"0"0,0 0 0,0 0 0,0 0 31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ax="32767" units="cm"/>
          <inkml:channel name="Y" type="integer" max="32767" units="cm"/>
          <inkml:channel name="F" type="integer" max="1023" units="dev"/>
          <inkml:channel name="T" type="integer" max="2.14748E9" units="dev"/>
        </inkml:traceFormat>
        <inkml:channelProperties>
          <inkml:channelProperty channel="X" name="resolution" value="1278.46277" units="1/cm"/>
          <inkml:channelProperty channel="Y" name="resolution" value="2273.90698" units="1/cm"/>
          <inkml:channelProperty channel="F" name="resolution" value="7.0953E-7" units="1/dev"/>
          <inkml:channelProperty channel="T" name="resolution" value="1" units="1/dev"/>
        </inkml:channelProperties>
      </inkml:inkSource>
      <inkml:timestamp xml:id="ts0" timeString="2014-11-02T21:57:25.388"/>
    </inkml:context>
    <inkml:brush xml:id="br0">
      <inkml:brushProperty name="width" value="0.10583" units="cm"/>
      <inkml:brushProperty name="height" value="0.10583" units="cm"/>
      <inkml:brushProperty name="color" value="#00B0F0"/>
    </inkml:brush>
  </inkml:definitions>
  <inkml:traceGroup>
    <inkml:annotationXML>
      <emma:emma xmlns:emma="http://www.w3.org/2003/04/emma" version="1.0">
        <emma:interpretation id="{3698CD8C-022B-4FF6-AD75-424EE1E36347}" emma:medium="tactile" emma:mode="ink">
          <msink:context xmlns:msink="http://schemas.microsoft.com/ink/2010/main" type="writingRegion" rotatedBoundingBox="29911,12299 31044,12299 31044,14280 29911,14280"/>
        </emma:interpretation>
      </emma:emma>
    </inkml:annotationXML>
    <inkml:traceGroup>
      <inkml:annotationXML>
        <emma:emma xmlns:emma="http://www.w3.org/2003/04/emma" version="1.0">
          <emma:interpretation id="{A71319C8-F235-453A-8BD6-C51BB6786E1D}" emma:medium="tactile" emma:mode="ink">
            <msink:context xmlns:msink="http://schemas.microsoft.com/ink/2010/main" type="paragraph" rotatedBoundingBox="29911,12299 31044,12299 31044,14280 29911,14280" alignmentLevel="1"/>
          </emma:interpretation>
        </emma:emma>
      </inkml:annotationXML>
      <inkml:traceGroup>
        <inkml:annotationXML>
          <emma:emma xmlns:emma="http://www.w3.org/2003/04/emma" version="1.0">
            <emma:interpretation id="{334E3B5E-8F47-41A4-95D1-83B6944791B2}" emma:medium="tactile" emma:mode="ink">
              <msink:context xmlns:msink="http://schemas.microsoft.com/ink/2010/main" type="line" rotatedBoundingBox="29911,12299 31044,12299 31044,14280 29911,14280"/>
            </emma:interpretation>
          </emma:emma>
        </inkml:annotationXML>
        <inkml:traceGroup>
          <inkml:annotationXML>
            <emma:emma xmlns:emma="http://www.w3.org/2003/04/emma" version="1.0">
              <emma:interpretation id="{9286882A-9754-4AA4-853B-649C1F5D4A18}" emma:medium="tactile" emma:mode="ink">
                <msink:context xmlns:msink="http://schemas.microsoft.com/ink/2010/main" type="inkWord" rotatedBoundingBox="29911,12299 31044,12299 31044,14280 29911,14280"/>
              </emma:interpretation>
            </emma:emma>
          </inkml:annotationXML>
          <inkml:trace contextRef="#ctx0" brushRef="#br0">405 0 174 0,'0'0'117'16,"0"0"-7"-16,0 0-9 15,0 0-12-15,0 0-13 0,0 0-18 16,0 0-10-16,0 25-9 16,0-25-9-16,2 45-7 15,-2-18-6-15,4 22-2 16,-4-7-5-16,5 15 5 15,-5 2-8-15,0 9 2 16,0 0-4-16,0 3 5 16,-5 0-7-16,4 7 1 15,-4-7 2-15,5 2-5 16,-1-3 4-16,0 5-3 16,-2-10 5-16,3 10-6 15,-2-17 5-15,-1 14-2 16,-2-10-3-16,0 8 4 0,-2-10-3 15,3-4 1-15,-4-1-5 16,5-6 1-16,-2-4 1 16,2-1 1-1,0 1-1-15,3-7-3 0,-1-1 7 16,1 0-5-16,0-8 4 16,0 5-1-16,0-5 3 15,0 1-5-15,0-10 5 16,0-20-5-16,0 27-1 15,0-27 1-15,0 0 2 16,0 0-4-16,0 0 1 16,0 0 1-16,0 0-1 0,0 0 2 15,0 0 0 1,2 15 0-16,-2-15 0 16,0 0 3-16,0 0-2 15,0 0-2-15,0 0 0 0,0 0 0 16,0 0 0-16,0 0 0 15,0 0 0-15,0 0 0 16,0 0 0-16,0 0 0 16,0 0 0-16,0 0 0 15,0 0 0-15,0 0 0 16,0 0 0-16,0 0 0 16,0 0 0-16,0 0 0 15,0 0 0-15,0 0 0 16,0 0 0-16,0 0 0 15,0 0 0-15,0 0 0 16,-7 4 0-16,7-4 0 16,-10-15 0-16,3-3 0 0,-3-1 0 15,-3-5 0-15,0-11 0 16,-2 7 0-16,-3-4 0 16,2-2 0-16,-1-16 0 15,3 9 0-15,-4-18 0 16,3 1 0-16,-2-12 0 15,-2-1 0-15,2-3 0 16,-1 4 0-16,0 8 0 16,0 3 0-16,1 12 0 15,-1 14 0-15,7 8 0 16,0 1 0-16,11 24 0 16,-11-27 0-16,11 27 0 15,-5-31 0-15,5 12 0 0,0 3 0 16,0 16 0-16,0-28 0 15,0 28 0-15,0 0 0 16,0-15 0-16,0 15 0 16,0 0 0-16,0 0 0 15,0 0 0-15,0 0 0 16,6 15 0-16,-6-15 0 16,17 34 0-16,-11 0 0 15,8-1 0-15,1 11 0 16,0-4 0-16,-2 12 0 15,3-2 0-15,-1 8 0 16,-1 1 0-16,-1 1 0 16,1-1 0-16,-2 0 0 0,3-13 0 15,-5 3 0-15,4-3 0 16,-2 0 0-16,1-1 0 16,-3-8 0-16,5-2 0 15,-4 3 0-15,4-7 0 16,-6-1 0-16,-1 0 0 15,2-8 0-15,-4-5 0 16,-6-17 0-16,9 21 0 16,-9-21 0-16,0 0 0 15,0 0 0-15,11 21 0 16,-11-21 0-16,0 0 0 16,0 0 0-16,13 16 0 15,-13-16 0-15,0 0 0 0,0 0 0 16,15 6 0-16,-15-6 0 15,0 0 0-15,17-14 0 16,-17 14 0 0,15-31 0-16,-3 12 0 0,-2-2 0 15,4-9 0-15,5-2 0 16,-1 2 0-16,2-1 0 16,2-2 0-16,-1-3 0 15,4-7 0-15,-1-3 0 16,2-6 0-16,-1 8 0 15,1-10 0-15,5 1 0 16,-2-6 0-16,2 3 0 0,1 1 0 16,0-2 0-16,0 2 0 15,1-2 0 1,-5 8 0-16,1-5 0 16,-5 5 0-16,-3 9 0 0,-4-4 0 15,-3 4 0-15,-2 2 0 16,-5 9 0-16,-3-1 0 15,-1 8 0-15,-1 9 0 16,-2-7 0-16,0 20 0 16,0 0 0-16,0 0 0 15,0 0 0-15,26 10 0 16,-13 3 0-16,10 14-8 16,-23-27-32-16,30 32-10 0,-30-32-16 15</inkml:trace>
        </inkml:traceGroup>
      </inkml:traceGroup>
    </inkml:traceGroup>
  </inkml:traceGroup>
</inkml:ink>
</file>

<file path=xl/persons/person.xml><?xml version="1.0" encoding="utf-8"?>
<personList xmlns="http://schemas.microsoft.com/office/spreadsheetml/2018/threadedcomments" xmlns:x="http://schemas.openxmlformats.org/spreadsheetml/2006/main">
  <person displayName="David Orosz" id="{0F5AEAA7-636F-4F88-B919-BC163B56DF82}" userId="S::david.orosz@polat.com::b192f232-2fb8-4ccb-9f65-4c8ef07817f0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5" dT="2022-02-08T12:54:09.61" personId="{0F5AEAA7-636F-4F88-B919-BC163B56DF82}" id="{3E46EB7C-4594-49B3-BBB9-8E0A85F28730}">
    <text>Nem biztos hogy kell</text>
  </threadedComment>
  <threadedComment ref="C41" dT="2022-02-08T12:49:10.33" personId="{0F5AEAA7-636F-4F88-B919-BC163B56DF82}" id="{D47B3258-C2B6-4795-94FA-B777CE860A96}">
    <text>??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lakasfelujitasunk.hu/anyagbeszerzes/" TargetMode="External"/><Relationship Id="rId1" Type="http://schemas.openxmlformats.org/officeDocument/2006/relationships/hyperlink" Target="http://lakasfelujitasunk.hu/felmeres.htm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georginabalogh46@gnail.com" TargetMode="External"/><Relationship Id="rId1" Type="http://schemas.openxmlformats.org/officeDocument/2006/relationships/hyperlink" Target="mailto:auracolor@hotmail.com%20%20T&#243;th%20R&#243;bert%20+3630%2068%2000%20444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lakasfelujitasunk.hu/anyagbeszerzes.html" TargetMode="External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3"/>
  <sheetViews>
    <sheetView zoomScale="105" zoomScaleNormal="105" workbookViewId="0">
      <selection activeCell="F30" sqref="F30"/>
    </sheetView>
  </sheetViews>
  <sheetFormatPr defaultRowHeight="14.25" x14ac:dyDescent="0.45"/>
  <cols>
    <col min="1" max="1" width="37" customWidth="1"/>
    <col min="2" max="2" width="24.46484375" customWidth="1"/>
    <col min="3" max="3" width="16.6640625" bestFit="1" customWidth="1"/>
    <col min="4" max="4" width="15.33203125" bestFit="1" customWidth="1"/>
    <col min="5" max="5" width="15.46484375" bestFit="1" customWidth="1"/>
    <col min="6" max="6" width="16.1328125" bestFit="1" customWidth="1"/>
    <col min="7" max="7" width="21.6640625" style="183" customWidth="1"/>
    <col min="8" max="8" width="13.33203125" bestFit="1" customWidth="1"/>
    <col min="11" max="11" width="10.06640625" bestFit="1" customWidth="1"/>
  </cols>
  <sheetData>
    <row r="1" spans="1:11" x14ac:dyDescent="0.45">
      <c r="D1" s="507"/>
      <c r="E1" s="507"/>
    </row>
    <row r="2" spans="1:11" ht="32.25" customHeight="1" x14ac:dyDescent="0.9">
      <c r="A2" s="35" t="s">
        <v>0</v>
      </c>
      <c r="B2" s="367"/>
      <c r="C2" s="368"/>
      <c r="D2" s="508"/>
      <c r="E2" s="508"/>
    </row>
    <row r="3" spans="1:11" ht="51.75" customHeight="1" thickBot="1" x14ac:dyDescent="0.95">
      <c r="A3" s="35" t="str">
        <f>Díj!A2</f>
        <v>Georgina Balogh</v>
      </c>
      <c r="B3" s="502" t="str">
        <f>Díj!A3</f>
        <v>georginabalogh46@gnail.com</v>
      </c>
      <c r="C3" s="502"/>
      <c r="D3" s="502"/>
    </row>
    <row r="4" spans="1:11" ht="95.25" customHeight="1" thickBot="1" x14ac:dyDescent="0.5">
      <c r="A4" s="45" t="s">
        <v>1</v>
      </c>
      <c r="B4" s="6" t="s">
        <v>2</v>
      </c>
      <c r="C4" s="6" t="s">
        <v>3</v>
      </c>
      <c r="D4" s="14" t="s">
        <v>4</v>
      </c>
      <c r="E4" s="14" t="s">
        <v>5</v>
      </c>
      <c r="F4" s="14" t="s">
        <v>6</v>
      </c>
      <c r="G4" s="14" t="s">
        <v>7</v>
      </c>
    </row>
    <row r="5" spans="1:11" ht="15.4" x14ac:dyDescent="0.45">
      <c r="A5" s="4" t="s">
        <v>8</v>
      </c>
      <c r="B5" s="1">
        <f>Díj!A9</f>
        <v>20000</v>
      </c>
      <c r="C5" s="15">
        <f>Díj!H9</f>
        <v>0</v>
      </c>
      <c r="D5" s="1">
        <f>Anyag!A8</f>
        <v>0</v>
      </c>
      <c r="E5" s="15">
        <f>Anyag!E8</f>
        <v>0</v>
      </c>
      <c r="F5" s="366">
        <f>SUM(C5:D5)</f>
        <v>0</v>
      </c>
      <c r="G5" s="1">
        <f>D5+B5</f>
        <v>20000</v>
      </c>
    </row>
    <row r="6" spans="1:11" ht="15.4" x14ac:dyDescent="0.45">
      <c r="A6" s="4" t="s">
        <v>9</v>
      </c>
      <c r="B6" s="1">
        <f>Díj!A21</f>
        <v>0</v>
      </c>
      <c r="C6" s="15">
        <f>Díj!H21</f>
        <v>0</v>
      </c>
      <c r="D6" s="1">
        <f>Anyag!A14</f>
        <v>0</v>
      </c>
      <c r="E6" s="15">
        <f>Anyag!E14</f>
        <v>0</v>
      </c>
      <c r="F6" s="366">
        <f t="shared" ref="F6:F19" si="0">E6+C6</f>
        <v>0</v>
      </c>
      <c r="G6" s="1">
        <f t="shared" ref="G6:G19" si="1">D6+B6</f>
        <v>0</v>
      </c>
      <c r="K6" s="2"/>
    </row>
    <row r="7" spans="1:11" ht="15.4" x14ac:dyDescent="0.45">
      <c r="A7" s="4" t="s">
        <v>10</v>
      </c>
      <c r="B7" s="1">
        <f>Díj!A29</f>
        <v>93000</v>
      </c>
      <c r="C7" s="15">
        <f>Díj!H29</f>
        <v>0</v>
      </c>
      <c r="D7" s="1">
        <f>Anyag!A32</f>
        <v>19800</v>
      </c>
      <c r="E7" s="15">
        <f>Anyag!E32</f>
        <v>0</v>
      </c>
      <c r="F7" s="366">
        <f t="shared" si="0"/>
        <v>0</v>
      </c>
      <c r="G7" s="1">
        <f t="shared" si="1"/>
        <v>112800</v>
      </c>
      <c r="K7" s="2"/>
    </row>
    <row r="8" spans="1:11" ht="15.4" x14ac:dyDescent="0.45">
      <c r="A8" s="4" t="s">
        <v>11</v>
      </c>
      <c r="B8" s="1">
        <f>Díj!A41</f>
        <v>0</v>
      </c>
      <c r="C8" s="15">
        <f>Díj!H41</f>
        <v>0</v>
      </c>
      <c r="D8" s="1">
        <f>Anyag!A48</f>
        <v>0</v>
      </c>
      <c r="E8" s="15">
        <f>Anyag!E48</f>
        <v>0</v>
      </c>
      <c r="F8" s="366">
        <f t="shared" si="0"/>
        <v>0</v>
      </c>
      <c r="G8" s="1">
        <f t="shared" si="1"/>
        <v>0</v>
      </c>
    </row>
    <row r="9" spans="1:11" ht="15.4" x14ac:dyDescent="0.45">
      <c r="A9" s="4" t="s">
        <v>12</v>
      </c>
      <c r="B9" s="1">
        <f>Díj!A52</f>
        <v>15000</v>
      </c>
      <c r="C9" s="15">
        <f>Díj!H52</f>
        <v>0</v>
      </c>
      <c r="D9" s="1">
        <f>Anyag!A68</f>
        <v>24000</v>
      </c>
      <c r="E9" s="15">
        <f>Anyag!E68</f>
        <v>0</v>
      </c>
      <c r="F9" s="366">
        <f t="shared" si="0"/>
        <v>0</v>
      </c>
      <c r="G9" s="1">
        <f t="shared" si="1"/>
        <v>39000</v>
      </c>
    </row>
    <row r="10" spans="1:11" ht="15.4" x14ac:dyDescent="0.45">
      <c r="A10" s="4" t="s">
        <v>13</v>
      </c>
      <c r="B10" s="1">
        <f>Díj!A60</f>
        <v>0</v>
      </c>
      <c r="C10" s="15">
        <f>Díj!H60</f>
        <v>0</v>
      </c>
      <c r="D10" s="1">
        <f>Anyag!A78</f>
        <v>0</v>
      </c>
      <c r="E10" s="15">
        <f>Anyag!E78</f>
        <v>0</v>
      </c>
      <c r="F10" s="366">
        <f t="shared" si="0"/>
        <v>0</v>
      </c>
      <c r="G10" s="1">
        <f t="shared" si="1"/>
        <v>0</v>
      </c>
    </row>
    <row r="11" spans="1:11" ht="15.4" x14ac:dyDescent="0.45">
      <c r="A11" s="4" t="s">
        <v>14</v>
      </c>
      <c r="B11" s="1">
        <f>Díj!A74</f>
        <v>58000</v>
      </c>
      <c r="C11" s="15">
        <f>Díj!H74</f>
        <v>0</v>
      </c>
      <c r="D11" s="1">
        <f>Anyag!A88</f>
        <v>7000</v>
      </c>
      <c r="E11" s="15">
        <f>Anyag!E88</f>
        <v>0</v>
      </c>
      <c r="F11" s="366">
        <f>E11+C11</f>
        <v>0</v>
      </c>
      <c r="G11" s="1">
        <f t="shared" si="1"/>
        <v>65000</v>
      </c>
    </row>
    <row r="12" spans="1:11" ht="15.4" x14ac:dyDescent="0.45">
      <c r="A12" s="4" t="s">
        <v>15</v>
      </c>
      <c r="B12" s="1">
        <f>Díj!A95</f>
        <v>0</v>
      </c>
      <c r="C12" s="15">
        <f>Díj!H95</f>
        <v>0</v>
      </c>
      <c r="D12" s="1">
        <f>Anyag!A98</f>
        <v>0</v>
      </c>
      <c r="E12" s="15">
        <f>Anyag!E98</f>
        <v>0</v>
      </c>
      <c r="F12" s="366">
        <f>E12+C12</f>
        <v>0</v>
      </c>
      <c r="G12" s="1">
        <f t="shared" si="1"/>
        <v>0</v>
      </c>
    </row>
    <row r="13" spans="1:11" ht="15.4" x14ac:dyDescent="0.45">
      <c r="A13" s="4" t="s">
        <v>16</v>
      </c>
      <c r="B13" s="1">
        <f>Díj!A126</f>
        <v>0</v>
      </c>
      <c r="C13" s="15">
        <f>Díj!H126</f>
        <v>0</v>
      </c>
      <c r="D13" s="1">
        <f>Anyag!A117</f>
        <v>0</v>
      </c>
      <c r="E13" s="15">
        <f>Anyag!E117</f>
        <v>0</v>
      </c>
      <c r="F13" s="366">
        <f t="shared" si="0"/>
        <v>0</v>
      </c>
      <c r="G13" s="1">
        <f t="shared" si="1"/>
        <v>0</v>
      </c>
    </row>
    <row r="14" spans="1:11" ht="15.4" x14ac:dyDescent="0.45">
      <c r="A14" s="4" t="s">
        <v>17</v>
      </c>
      <c r="B14" s="1">
        <f>Díj!A134</f>
        <v>5100</v>
      </c>
      <c r="C14" s="15">
        <f>Díj!H134</f>
        <v>0</v>
      </c>
      <c r="D14" s="1">
        <f>Anyag!A135</f>
        <v>0</v>
      </c>
      <c r="E14" s="15">
        <f>Anyag!E135</f>
        <v>0</v>
      </c>
      <c r="F14" s="366">
        <f t="shared" si="0"/>
        <v>0</v>
      </c>
      <c r="G14" s="1">
        <f t="shared" si="1"/>
        <v>5100</v>
      </c>
    </row>
    <row r="15" spans="1:11" ht="15.4" x14ac:dyDescent="0.45">
      <c r="A15" s="4" t="s">
        <v>18</v>
      </c>
      <c r="B15" s="1">
        <f>Díj!A146</f>
        <v>0</v>
      </c>
      <c r="C15" s="15">
        <f>Díj!H146</f>
        <v>0</v>
      </c>
      <c r="D15" s="1">
        <f>Anyag!A153</f>
        <v>0</v>
      </c>
      <c r="E15" s="15">
        <f>Anyag!E153</f>
        <v>0</v>
      </c>
      <c r="F15" s="366">
        <f t="shared" si="0"/>
        <v>0</v>
      </c>
      <c r="G15" s="1">
        <f t="shared" si="1"/>
        <v>0</v>
      </c>
    </row>
    <row r="16" spans="1:11" ht="15.4" x14ac:dyDescent="0.45">
      <c r="A16" s="5" t="s">
        <v>19</v>
      </c>
      <c r="B16" s="1">
        <f>Díj!A150</f>
        <v>0</v>
      </c>
      <c r="C16" s="15">
        <f>Díj!H150</f>
        <v>0</v>
      </c>
      <c r="D16" s="1">
        <f>Anyag!A160</f>
        <v>0</v>
      </c>
      <c r="E16" s="15">
        <f>Anyag!E160</f>
        <v>0</v>
      </c>
      <c r="F16" s="366">
        <f>E16+C16</f>
        <v>0</v>
      </c>
      <c r="G16" s="1">
        <f t="shared" si="1"/>
        <v>0</v>
      </c>
    </row>
    <row r="17" spans="1:11" ht="15.4" x14ac:dyDescent="0.45">
      <c r="A17" s="4" t="s">
        <v>20</v>
      </c>
      <c r="B17" s="1">
        <f>Díj!A157</f>
        <v>19000</v>
      </c>
      <c r="C17" s="15">
        <f>Díj!H157</f>
        <v>0</v>
      </c>
      <c r="D17" s="1">
        <f>Anyag!A178</f>
        <v>17700</v>
      </c>
      <c r="E17" s="15">
        <f>Anyag!E178</f>
        <v>0</v>
      </c>
      <c r="F17" s="366">
        <f t="shared" si="0"/>
        <v>0</v>
      </c>
      <c r="G17" s="1">
        <f t="shared" si="1"/>
        <v>36700</v>
      </c>
    </row>
    <row r="18" spans="1:11" ht="15.4" x14ac:dyDescent="0.45">
      <c r="A18" s="4" t="s">
        <v>21</v>
      </c>
      <c r="B18" s="16">
        <f>Díj!A165</f>
        <v>0</v>
      </c>
      <c r="C18" s="15">
        <f>Díj!H165</f>
        <v>0</v>
      </c>
      <c r="D18" s="1">
        <f>Anyag!A195</f>
        <v>0</v>
      </c>
      <c r="E18" s="15">
        <f>Anyag!E195</f>
        <v>0</v>
      </c>
      <c r="F18" s="366">
        <f t="shared" si="0"/>
        <v>0</v>
      </c>
      <c r="G18" s="1">
        <f t="shared" si="1"/>
        <v>0</v>
      </c>
    </row>
    <row r="19" spans="1:11" ht="15.4" x14ac:dyDescent="0.45">
      <c r="A19" s="4" t="s">
        <v>22</v>
      </c>
      <c r="B19" s="16">
        <f>Díj!A185</f>
        <v>0</v>
      </c>
      <c r="C19" s="15">
        <f>Díj!H185</f>
        <v>0</v>
      </c>
      <c r="D19" s="16">
        <f>Anyag!A212</f>
        <v>0</v>
      </c>
      <c r="E19" s="15">
        <f>Anyag!E212</f>
        <v>0</v>
      </c>
      <c r="F19" s="366">
        <f t="shared" si="0"/>
        <v>0</v>
      </c>
      <c r="G19" s="1">
        <f t="shared" si="1"/>
        <v>0</v>
      </c>
    </row>
    <row r="20" spans="1:11" ht="47.25" x14ac:dyDescent="0.45">
      <c r="A20" s="275" t="s">
        <v>23</v>
      </c>
      <c r="B20" s="180"/>
      <c r="C20" s="181"/>
      <c r="D20" s="180"/>
      <c r="E20" s="181"/>
      <c r="F20" s="182"/>
      <c r="G20" s="222" t="s">
        <v>24</v>
      </c>
    </row>
    <row r="21" spans="1:11" s="58" customFormat="1" ht="47.65" thickBot="1" x14ac:dyDescent="0.5">
      <c r="A21" s="197" t="s">
        <v>25</v>
      </c>
      <c r="B21" s="198">
        <f>B22*0.1</f>
        <v>21010</v>
      </c>
      <c r="C21" s="199">
        <v>0</v>
      </c>
      <c r="D21" s="198">
        <f>D22*0.2</f>
        <v>13700</v>
      </c>
      <c r="E21" s="199">
        <v>0</v>
      </c>
      <c r="F21" s="198">
        <f>SUM(B21,D21)</f>
        <v>34710</v>
      </c>
      <c r="G21" s="192" t="s">
        <v>26</v>
      </c>
    </row>
    <row r="22" spans="1:11" s="58" customFormat="1" ht="34.5" customHeight="1" x14ac:dyDescent="0.45">
      <c r="A22" s="7"/>
      <c r="B22" s="184">
        <f>SUM(B5:B19)</f>
        <v>210100</v>
      </c>
      <c r="C22" s="185">
        <f>SUM(C5:C20)</f>
        <v>0</v>
      </c>
      <c r="D22" s="184">
        <f>SUM(D5:D20)</f>
        <v>68500</v>
      </c>
      <c r="E22" s="189">
        <f>SUM(E5:E19)</f>
        <v>0</v>
      </c>
      <c r="F22" s="191">
        <f>SUM(D22,B22)</f>
        <v>278600</v>
      </c>
      <c r="G22" s="192" t="s">
        <v>27</v>
      </c>
    </row>
    <row r="23" spans="1:11" s="58" customFormat="1" ht="30" customHeight="1" x14ac:dyDescent="0.45">
      <c r="A23" s="186"/>
      <c r="B23" s="187" t="s">
        <v>28</v>
      </c>
      <c r="C23" s="188" t="s">
        <v>29</v>
      </c>
      <c r="D23" s="187" t="s">
        <v>28</v>
      </c>
      <c r="E23" s="190" t="s">
        <v>29</v>
      </c>
      <c r="F23" s="193">
        <f>SUM(B22,D22)</f>
        <v>278600</v>
      </c>
      <c r="G23" s="192" t="s">
        <v>30</v>
      </c>
      <c r="K23" s="373"/>
    </row>
    <row r="24" spans="1:11" s="58" customFormat="1" ht="19.350000000000001" customHeight="1" thickBot="1" x14ac:dyDescent="0.5">
      <c r="A24" s="33" t="s">
        <v>31</v>
      </c>
      <c r="B24" s="503" t="s">
        <v>32</v>
      </c>
      <c r="C24" s="504"/>
      <c r="D24" s="505" t="s">
        <v>33</v>
      </c>
      <c r="E24" s="506"/>
      <c r="F24" s="385">
        <f>F23+F21</f>
        <v>313310</v>
      </c>
      <c r="G24" s="194" t="s">
        <v>34</v>
      </c>
    </row>
    <row r="25" spans="1:11" ht="42.75" x14ac:dyDescent="0.45">
      <c r="A25" s="51" t="s">
        <v>35</v>
      </c>
      <c r="D25" s="183"/>
      <c r="E25" s="183"/>
      <c r="F25" s="183"/>
    </row>
    <row r="26" spans="1:11" ht="158.25" thickBot="1" x14ac:dyDescent="0.7">
      <c r="A26" s="48" t="s">
        <v>36</v>
      </c>
      <c r="B26" s="8" t="s">
        <v>37</v>
      </c>
      <c r="C26" s="8" t="s">
        <v>38</v>
      </c>
      <c r="D26" s="8" t="s">
        <v>39</v>
      </c>
      <c r="E26" s="195" t="s">
        <v>40</v>
      </c>
    </row>
    <row r="27" spans="1:11" ht="17.649999999999999" thickTop="1" thickBot="1" x14ac:dyDescent="0.5">
      <c r="A27" s="48"/>
      <c r="B27" s="231">
        <f>SUM(B28:B59)</f>
        <v>20000</v>
      </c>
      <c r="C27" s="230" t="s">
        <v>41</v>
      </c>
      <c r="D27" s="230"/>
      <c r="E27" s="417">
        <f>F22-B27</f>
        <v>258600</v>
      </c>
    </row>
    <row r="28" spans="1:11" ht="14.85" customHeight="1" thickTop="1" x14ac:dyDescent="0.45">
      <c r="A28" s="196" t="s">
        <v>42</v>
      </c>
      <c r="B28" s="2">
        <v>20000</v>
      </c>
      <c r="C28" s="387" t="s">
        <v>41</v>
      </c>
      <c r="D28" s="232" t="s">
        <v>43</v>
      </c>
    </row>
    <row r="29" spans="1:11" x14ac:dyDescent="0.45">
      <c r="A29" s="196" t="s">
        <v>44</v>
      </c>
      <c r="C29" s="2"/>
      <c r="D29" s="232"/>
    </row>
    <row r="30" spans="1:11" x14ac:dyDescent="0.45">
      <c r="A30">
        <v>3</v>
      </c>
      <c r="C30" s="232"/>
      <c r="D30" s="36"/>
    </row>
    <row r="31" spans="1:11" x14ac:dyDescent="0.45">
      <c r="A31">
        <v>4</v>
      </c>
      <c r="C31" s="232"/>
      <c r="D31" s="36"/>
    </row>
    <row r="32" spans="1:11" x14ac:dyDescent="0.45">
      <c r="A32">
        <v>5</v>
      </c>
      <c r="C32" s="232"/>
      <c r="D32" s="36"/>
    </row>
    <row r="33" spans="1:5" x14ac:dyDescent="0.45">
      <c r="A33">
        <v>6</v>
      </c>
      <c r="C33" s="232"/>
      <c r="D33" s="36"/>
    </row>
    <row r="34" spans="1:5" x14ac:dyDescent="0.45">
      <c r="A34">
        <v>7</v>
      </c>
      <c r="C34" s="232"/>
      <c r="D34" s="232"/>
    </row>
    <row r="35" spans="1:5" x14ac:dyDescent="0.45">
      <c r="A35">
        <v>8</v>
      </c>
      <c r="C35" s="232"/>
      <c r="D35" s="232"/>
    </row>
    <row r="36" spans="1:5" x14ac:dyDescent="0.45">
      <c r="A36">
        <v>9</v>
      </c>
      <c r="C36" s="232"/>
      <c r="D36" s="232"/>
      <c r="E36" s="388"/>
    </row>
    <row r="37" spans="1:5" x14ac:dyDescent="0.45">
      <c r="A37">
        <v>10</v>
      </c>
      <c r="C37" s="232"/>
      <c r="D37" s="36"/>
    </row>
    <row r="38" spans="1:5" x14ac:dyDescent="0.45">
      <c r="A38">
        <v>11</v>
      </c>
      <c r="C38" s="232"/>
      <c r="D38" s="36"/>
    </row>
    <row r="39" spans="1:5" x14ac:dyDescent="0.45">
      <c r="A39">
        <v>12</v>
      </c>
      <c r="C39" s="232"/>
      <c r="D39" s="36"/>
    </row>
    <row r="40" spans="1:5" x14ac:dyDescent="0.45">
      <c r="A40">
        <v>13</v>
      </c>
      <c r="C40" s="232"/>
      <c r="D40" s="36"/>
    </row>
    <row r="41" spans="1:5" x14ac:dyDescent="0.45">
      <c r="A41">
        <v>14</v>
      </c>
      <c r="C41" s="232"/>
      <c r="D41" s="36"/>
    </row>
    <row r="42" spans="1:5" x14ac:dyDescent="0.45">
      <c r="A42">
        <v>15</v>
      </c>
      <c r="C42" s="232"/>
      <c r="D42" s="36"/>
    </row>
    <row r="43" spans="1:5" x14ac:dyDescent="0.45">
      <c r="A43">
        <v>16</v>
      </c>
      <c r="C43" s="232"/>
      <c r="D43" s="36"/>
    </row>
    <row r="44" spans="1:5" x14ac:dyDescent="0.45">
      <c r="C44" s="232"/>
      <c r="D44" s="36"/>
    </row>
    <row r="45" spans="1:5" x14ac:dyDescent="0.45">
      <c r="C45" s="232"/>
      <c r="D45" s="36"/>
    </row>
    <row r="46" spans="1:5" x14ac:dyDescent="0.45">
      <c r="C46" s="232"/>
      <c r="D46" s="36"/>
    </row>
    <row r="47" spans="1:5" x14ac:dyDescent="0.45">
      <c r="C47" s="232"/>
    </row>
    <row r="48" spans="1:5" x14ac:dyDescent="0.45">
      <c r="C48" s="232"/>
    </row>
    <row r="49" spans="3:3" x14ac:dyDescent="0.45">
      <c r="C49" s="232"/>
    </row>
    <row r="50" spans="3:3" x14ac:dyDescent="0.45">
      <c r="C50" s="232"/>
    </row>
    <row r="51" spans="3:3" x14ac:dyDescent="0.45">
      <c r="C51" s="232"/>
    </row>
    <row r="52" spans="3:3" x14ac:dyDescent="0.45">
      <c r="C52" s="232"/>
    </row>
    <row r="53" spans="3:3" x14ac:dyDescent="0.45">
      <c r="C53" s="232"/>
    </row>
  </sheetData>
  <mergeCells count="5">
    <mergeCell ref="B3:D3"/>
    <mergeCell ref="B24:C24"/>
    <mergeCell ref="D24:E24"/>
    <mergeCell ref="D1:E1"/>
    <mergeCell ref="D2:E2"/>
  </mergeCells>
  <hyperlinks>
    <hyperlink ref="A25" r:id="rId1" xr:uid="{00000000-0004-0000-0000-000000000000}"/>
    <hyperlink ref="G20" r:id="rId2" xr:uid="{00000000-0004-0000-0000-000001000000}"/>
  </hyperlinks>
  <pageMargins left="0.19685039370078741" right="0.19685039370078741" top="0.74803149606299213" bottom="0.27559055118110237" header="0.31496062992125984" footer="0.19685039370078741"/>
  <pageSetup paperSize="9" scale="73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0"/>
  <sheetViews>
    <sheetView tabSelected="1" zoomScale="85" zoomScaleNormal="85" workbookViewId="0">
      <selection activeCell="C1" sqref="C1"/>
    </sheetView>
  </sheetViews>
  <sheetFormatPr defaultColWidth="9" defaultRowHeight="21.4" outlineLevelRow="1" x14ac:dyDescent="0.45"/>
  <cols>
    <col min="1" max="1" width="35" style="69" customWidth="1"/>
    <col min="2" max="2" width="19.06640625" style="37" customWidth="1"/>
    <col min="3" max="3" width="21.53125" style="78" bestFit="1" customWidth="1"/>
    <col min="4" max="4" width="4.33203125" style="37" customWidth="1"/>
    <col min="5" max="5" width="11.73046875" style="37" bestFit="1" customWidth="1"/>
    <col min="6" max="6" width="20.46484375" style="37" customWidth="1"/>
    <col min="7" max="7" width="22.33203125" style="78" bestFit="1" customWidth="1"/>
    <col min="8" max="8" width="13.06640625" style="140" customWidth="1"/>
    <col min="9" max="9" width="2.1328125" style="211" customWidth="1"/>
    <col min="10" max="10" width="11.3984375" style="255" bestFit="1" customWidth="1"/>
    <col min="11" max="11" width="18" style="37" customWidth="1"/>
    <col min="12" max="12" width="12.9296875" style="37" customWidth="1"/>
    <col min="13" max="13" width="16.796875" style="37" customWidth="1"/>
    <col min="14" max="14" width="13.06640625" style="37" customWidth="1"/>
    <col min="15" max="15" width="24.33203125" style="37" customWidth="1"/>
    <col min="16" max="16" width="31.33203125" style="37" customWidth="1"/>
    <col min="17" max="18" width="9" style="37" customWidth="1"/>
    <col min="19" max="16384" width="9" style="37"/>
  </cols>
  <sheetData>
    <row r="1" spans="1:18" s="128" customFormat="1" ht="35.25" customHeight="1" x14ac:dyDescent="0.45">
      <c r="A1" s="125" t="s">
        <v>45</v>
      </c>
      <c r="B1" s="158" t="s">
        <v>384</v>
      </c>
      <c r="C1" s="127"/>
      <c r="D1" s="126"/>
      <c r="E1" s="126"/>
      <c r="F1" s="126"/>
      <c r="G1" s="127"/>
      <c r="H1" s="380"/>
      <c r="I1" s="211"/>
      <c r="J1" s="253"/>
      <c r="K1" s="382"/>
      <c r="L1" s="382"/>
      <c r="M1" s="382"/>
      <c r="N1" s="382"/>
      <c r="O1" s="382"/>
      <c r="P1" s="382"/>
      <c r="Q1" s="382"/>
      <c r="R1" s="382"/>
    </row>
    <row r="2" spans="1:18" s="128" customFormat="1" x14ac:dyDescent="0.45">
      <c r="A2" s="158" t="s">
        <v>382</v>
      </c>
      <c r="B2" s="158"/>
      <c r="C2" s="127"/>
      <c r="D2" s="129" t="s">
        <v>46</v>
      </c>
      <c r="E2" s="382"/>
      <c r="F2" s="382"/>
      <c r="G2" s="127"/>
      <c r="H2" s="381"/>
      <c r="I2" s="211"/>
      <c r="J2" s="253"/>
      <c r="K2" s="382"/>
      <c r="L2" s="382"/>
      <c r="M2" s="382"/>
      <c r="N2" s="382"/>
      <c r="O2" s="382"/>
      <c r="P2" s="382"/>
      <c r="Q2" s="382"/>
      <c r="R2" s="382"/>
    </row>
    <row r="3" spans="1:18" s="128" customFormat="1" ht="18.75" customHeight="1" x14ac:dyDescent="0.45">
      <c r="A3" s="159" t="s">
        <v>383</v>
      </c>
      <c r="B3" s="159"/>
      <c r="C3" s="127"/>
      <c r="D3" s="129" t="s">
        <v>47</v>
      </c>
      <c r="E3" s="382"/>
      <c r="F3" s="382"/>
      <c r="G3" s="127"/>
      <c r="H3" s="381"/>
      <c r="I3" s="211"/>
      <c r="J3" s="253"/>
      <c r="K3" s="382"/>
      <c r="L3" s="382"/>
      <c r="M3" s="382"/>
      <c r="N3" s="382"/>
      <c r="O3" s="382"/>
      <c r="P3" s="382"/>
      <c r="Q3" s="382"/>
      <c r="R3" s="382"/>
    </row>
    <row r="4" spans="1:18" s="128" customFormat="1" x14ac:dyDescent="0.45">
      <c r="A4" s="509" t="s">
        <v>48</v>
      </c>
      <c r="B4" s="509"/>
      <c r="C4" s="509"/>
      <c r="D4" s="129" t="s">
        <v>49</v>
      </c>
      <c r="E4" s="382"/>
      <c r="F4" s="382"/>
      <c r="G4" s="127"/>
      <c r="H4" s="381"/>
      <c r="I4" s="211"/>
      <c r="J4" s="253"/>
      <c r="K4" s="382"/>
      <c r="L4" s="382"/>
      <c r="M4" s="382"/>
      <c r="N4" s="382"/>
      <c r="O4" s="382"/>
      <c r="P4" s="382"/>
      <c r="Q4" s="382"/>
      <c r="R4" s="382"/>
    </row>
    <row r="5" spans="1:18" s="128" customFormat="1" ht="28.5" x14ac:dyDescent="0.45">
      <c r="A5" s="215" t="s">
        <v>50</v>
      </c>
      <c r="B5" s="130"/>
      <c r="C5" s="127"/>
      <c r="D5" s="382"/>
      <c r="E5" s="382"/>
      <c r="F5" s="382"/>
      <c r="G5" s="127"/>
      <c r="H5" s="512" t="s">
        <v>51</v>
      </c>
      <c r="I5" s="211"/>
      <c r="J5" s="253"/>
      <c r="K5" s="382"/>
      <c r="L5" s="382"/>
      <c r="M5" s="382"/>
      <c r="N5" s="382"/>
      <c r="O5" s="382"/>
      <c r="P5" s="382"/>
      <c r="Q5" s="382"/>
      <c r="R5" s="382"/>
    </row>
    <row r="6" spans="1:18" s="128" customFormat="1" x14ac:dyDescent="0.45">
      <c r="A6" s="216" t="s">
        <v>52</v>
      </c>
      <c r="B6" s="131"/>
      <c r="C6" s="127"/>
      <c r="D6" s="382"/>
      <c r="E6" s="382"/>
      <c r="F6" s="382"/>
      <c r="G6" s="127"/>
      <c r="H6" s="512"/>
      <c r="I6" s="211"/>
      <c r="J6" s="254"/>
      <c r="K6" s="382"/>
      <c r="L6" s="382"/>
      <c r="M6" s="382"/>
      <c r="N6" s="382"/>
      <c r="O6" s="382"/>
      <c r="P6" s="382"/>
      <c r="Q6" s="382"/>
      <c r="R6" s="382"/>
    </row>
    <row r="7" spans="1:18" s="132" customFormat="1" ht="96" customHeight="1" x14ac:dyDescent="1.25">
      <c r="A7" s="517" t="s">
        <v>53</v>
      </c>
      <c r="B7" s="517"/>
      <c r="C7" s="517"/>
      <c r="D7" s="517"/>
      <c r="E7" s="517"/>
      <c r="F7" s="389"/>
      <c r="G7" s="382"/>
      <c r="H7" s="512"/>
      <c r="I7" s="390"/>
      <c r="J7" s="510">
        <f>SUM(J10:J202)</f>
        <v>236100</v>
      </c>
      <c r="K7" s="510"/>
      <c r="L7" s="510"/>
      <c r="M7" s="391"/>
      <c r="N7" s="392"/>
      <c r="O7" s="392"/>
      <c r="P7" s="392"/>
      <c r="Q7" s="392"/>
      <c r="R7" s="392"/>
    </row>
    <row r="8" spans="1:18" s="128" customFormat="1" ht="67.349999999999994" customHeight="1" thickBot="1" x14ac:dyDescent="0.85">
      <c r="A8" s="393" t="s">
        <v>8</v>
      </c>
      <c r="B8" s="133" t="s">
        <v>54</v>
      </c>
      <c r="C8" s="135" t="s">
        <v>55</v>
      </c>
      <c r="D8" s="133"/>
      <c r="E8" s="134" t="s">
        <v>56</v>
      </c>
      <c r="F8" s="136" t="s">
        <v>57</v>
      </c>
      <c r="G8" s="135" t="s">
        <v>58</v>
      </c>
      <c r="H8" s="383" t="s">
        <v>59</v>
      </c>
      <c r="I8" s="211"/>
      <c r="J8" s="511" t="s">
        <v>60</v>
      </c>
      <c r="K8" s="511"/>
      <c r="L8" s="511"/>
      <c r="M8" s="382"/>
      <c r="N8" s="382"/>
      <c r="O8" s="382"/>
      <c r="P8" s="382"/>
      <c r="Q8" s="382"/>
      <c r="R8" s="382"/>
    </row>
    <row r="9" spans="1:18" ht="21.75" thickBot="1" x14ac:dyDescent="0.5">
      <c r="A9" s="54">
        <f>SUM(F10:F19)</f>
        <v>20000</v>
      </c>
      <c r="B9" s="55" t="s">
        <v>61</v>
      </c>
      <c r="C9" s="143" t="s">
        <v>62</v>
      </c>
      <c r="D9" s="56"/>
      <c r="E9" s="57">
        <f>SUM(E10:E18)</f>
        <v>0</v>
      </c>
      <c r="F9" s="171">
        <f>SUM(F10:F18)</f>
        <v>0</v>
      </c>
      <c r="G9" s="258" t="s">
        <v>63</v>
      </c>
      <c r="H9" s="137">
        <f>SUM(H10:H19)</f>
        <v>0</v>
      </c>
      <c r="K9" s="213" t="s">
        <v>64</v>
      </c>
      <c r="L9" s="214" t="s">
        <v>65</v>
      </c>
      <c r="M9" s="85" t="s">
        <v>66</v>
      </c>
      <c r="N9" s="85" t="s">
        <v>67</v>
      </c>
      <c r="O9" s="86" t="s">
        <v>68</v>
      </c>
      <c r="P9" s="87" t="s">
        <v>69</v>
      </c>
      <c r="Q9" s="81"/>
      <c r="R9" s="81"/>
    </row>
    <row r="10" spans="1:18" x14ac:dyDescent="0.45">
      <c r="A10" s="418" t="s">
        <v>70</v>
      </c>
      <c r="B10" s="419">
        <v>2200</v>
      </c>
      <c r="C10" s="420"/>
      <c r="D10" s="421">
        <v>1</v>
      </c>
      <c r="E10" s="419">
        <f>C10*B10*D10</f>
        <v>0</v>
      </c>
      <c r="F10" s="422">
        <f t="shared" ref="F10:F15" si="0">E10</f>
        <v>0</v>
      </c>
      <c r="G10" s="423">
        <f>C10</f>
        <v>0</v>
      </c>
      <c r="H10" s="424"/>
      <c r="I10" s="425"/>
      <c r="J10" s="432">
        <f t="shared" ref="J10:J17" si="1">(G10*B10*D10)</f>
        <v>0</v>
      </c>
      <c r="K10" s="155">
        <f>G10</f>
        <v>0</v>
      </c>
      <c r="L10" s="89">
        <v>2</v>
      </c>
      <c r="M10" s="90">
        <f>K10*L10*10</f>
        <v>0</v>
      </c>
      <c r="N10" s="91">
        <f>M10*1.6</f>
        <v>0</v>
      </c>
      <c r="O10" s="92">
        <f>N10/25</f>
        <v>0</v>
      </c>
      <c r="P10" s="93">
        <v>2</v>
      </c>
      <c r="Q10" s="81"/>
      <c r="R10" s="81"/>
    </row>
    <row r="11" spans="1:18" x14ac:dyDescent="0.45">
      <c r="A11" s="426" t="s">
        <v>71</v>
      </c>
      <c r="B11" s="419">
        <v>3600</v>
      </c>
      <c r="C11" s="423"/>
      <c r="D11" s="421">
        <v>1</v>
      </c>
      <c r="E11" s="419">
        <f t="shared" ref="E11:E17" si="2">C11*B11</f>
        <v>0</v>
      </c>
      <c r="F11" s="422">
        <f t="shared" si="0"/>
        <v>0</v>
      </c>
      <c r="G11" s="423">
        <f>C11</f>
        <v>0</v>
      </c>
      <c r="H11" s="424"/>
      <c r="I11" s="425"/>
      <c r="J11" s="432">
        <f t="shared" si="1"/>
        <v>0</v>
      </c>
      <c r="K11" s="81"/>
      <c r="L11" s="81"/>
      <c r="M11" s="53" t="s">
        <v>72</v>
      </c>
      <c r="N11" s="53"/>
      <c r="O11" s="53"/>
      <c r="P11" s="93">
        <f>O10/27</f>
        <v>0</v>
      </c>
      <c r="Q11" s="81"/>
      <c r="R11" s="81"/>
    </row>
    <row r="12" spans="1:18" ht="60" x14ac:dyDescent="0.45">
      <c r="A12" s="426" t="s">
        <v>73</v>
      </c>
      <c r="B12" s="419">
        <v>3000</v>
      </c>
      <c r="C12" s="427"/>
      <c r="D12" s="421">
        <v>1</v>
      </c>
      <c r="E12" s="419">
        <f t="shared" si="2"/>
        <v>0</v>
      </c>
      <c r="F12" s="422">
        <f>E12</f>
        <v>0</v>
      </c>
      <c r="G12" s="427">
        <f>C12</f>
        <v>0</v>
      </c>
      <c r="H12" s="424"/>
      <c r="I12" s="425"/>
      <c r="J12" s="432">
        <f t="shared" si="1"/>
        <v>0</v>
      </c>
      <c r="K12" s="95" t="str">
        <f>A11</f>
        <v>fal bontása</v>
      </c>
      <c r="L12" s="84" t="s">
        <v>65</v>
      </c>
      <c r="M12" s="85" t="s">
        <v>66</v>
      </c>
      <c r="N12" s="85" t="s">
        <v>67</v>
      </c>
      <c r="O12" s="86" t="s">
        <v>68</v>
      </c>
      <c r="P12" s="87" t="s">
        <v>69</v>
      </c>
      <c r="Q12" s="96"/>
      <c r="R12" s="96"/>
    </row>
    <row r="13" spans="1:18" x14ac:dyDescent="0.45">
      <c r="A13" s="426" t="s">
        <v>74</v>
      </c>
      <c r="B13" s="419">
        <v>3000</v>
      </c>
      <c r="C13" s="428"/>
      <c r="D13" s="421">
        <v>1</v>
      </c>
      <c r="E13" s="419">
        <f t="shared" si="2"/>
        <v>0</v>
      </c>
      <c r="F13" s="422">
        <f t="shared" si="0"/>
        <v>0</v>
      </c>
      <c r="G13" s="428">
        <f>C13</f>
        <v>0</v>
      </c>
      <c r="H13" s="424"/>
      <c r="I13" s="425"/>
      <c r="J13" s="432">
        <f t="shared" si="1"/>
        <v>0</v>
      </c>
      <c r="K13" s="88">
        <f>C11</f>
        <v>0</v>
      </c>
      <c r="L13" s="89">
        <v>12</v>
      </c>
      <c r="M13" s="90">
        <f>K13*L13*10</f>
        <v>0</v>
      </c>
      <c r="N13" s="91">
        <f>M13*1.6</f>
        <v>0</v>
      </c>
      <c r="O13" s="92">
        <f>N13/25</f>
        <v>0</v>
      </c>
      <c r="P13" s="93">
        <f>(M13*2.3)/1000</f>
        <v>0</v>
      </c>
      <c r="Q13" s="98"/>
      <c r="R13" s="99"/>
    </row>
    <row r="14" spans="1:18" x14ac:dyDescent="0.45">
      <c r="A14" s="426" t="s">
        <v>75</v>
      </c>
      <c r="B14" s="419">
        <v>1200</v>
      </c>
      <c r="C14" s="429"/>
      <c r="D14" s="421">
        <v>1</v>
      </c>
      <c r="E14" s="419">
        <f t="shared" si="2"/>
        <v>0</v>
      </c>
      <c r="F14" s="422">
        <f t="shared" si="0"/>
        <v>0</v>
      </c>
      <c r="G14" s="429"/>
      <c r="H14" s="424"/>
      <c r="I14" s="425"/>
      <c r="J14" s="432">
        <f t="shared" si="1"/>
        <v>0</v>
      </c>
      <c r="K14" s="81"/>
      <c r="L14" s="81"/>
      <c r="M14" s="53" t="s">
        <v>72</v>
      </c>
      <c r="N14" s="53"/>
      <c r="O14" s="53"/>
      <c r="P14" s="93">
        <f>O13/27</f>
        <v>0</v>
      </c>
      <c r="Q14" s="53"/>
      <c r="R14" s="53"/>
    </row>
    <row r="15" spans="1:18" ht="29.1" customHeight="1" x14ac:dyDescent="0.45">
      <c r="A15" s="426" t="s">
        <v>76</v>
      </c>
      <c r="B15" s="419">
        <v>1400</v>
      </c>
      <c r="C15" s="428"/>
      <c r="D15" s="430">
        <v>1</v>
      </c>
      <c r="E15" s="431">
        <f t="shared" si="2"/>
        <v>0</v>
      </c>
      <c r="F15" s="422">
        <f t="shared" si="0"/>
        <v>0</v>
      </c>
      <c r="G15" s="428">
        <f>C15</f>
        <v>0</v>
      </c>
      <c r="H15" s="424"/>
      <c r="I15" s="425"/>
      <c r="J15" s="432">
        <f t="shared" si="1"/>
        <v>0</v>
      </c>
      <c r="K15" s="95" t="str">
        <f>A15</f>
        <v xml:space="preserve"> csempe bontása mondjuk</v>
      </c>
      <c r="L15" s="84" t="s">
        <v>65</v>
      </c>
      <c r="M15" s="85" t="s">
        <v>66</v>
      </c>
      <c r="N15" s="85" t="s">
        <v>67</v>
      </c>
      <c r="O15" s="86" t="s">
        <v>68</v>
      </c>
      <c r="P15" s="87" t="s">
        <v>69</v>
      </c>
      <c r="Q15" s="81"/>
      <c r="R15" s="81"/>
    </row>
    <row r="16" spans="1:18" x14ac:dyDescent="0.45">
      <c r="A16" s="431" t="s">
        <v>77</v>
      </c>
      <c r="B16" s="419">
        <v>700</v>
      </c>
      <c r="C16" s="429"/>
      <c r="D16" s="430">
        <v>1</v>
      </c>
      <c r="E16" s="431">
        <f t="shared" si="2"/>
        <v>0</v>
      </c>
      <c r="F16" s="422">
        <f>E16</f>
        <v>0</v>
      </c>
      <c r="G16" s="429">
        <f>C16</f>
        <v>0</v>
      </c>
      <c r="H16" s="424"/>
      <c r="I16" s="425"/>
      <c r="J16" s="432">
        <f t="shared" si="1"/>
        <v>0</v>
      </c>
      <c r="K16" s="155">
        <f>C15</f>
        <v>0</v>
      </c>
      <c r="L16" s="89">
        <v>1.5</v>
      </c>
      <c r="M16" s="90">
        <f>K16*L16*10</f>
        <v>0</v>
      </c>
      <c r="N16" s="91">
        <f>M16*1.6</f>
        <v>0</v>
      </c>
      <c r="O16" s="92">
        <f>N16/25</f>
        <v>0</v>
      </c>
      <c r="P16" s="93">
        <f>(M16*2.3)/1000</f>
        <v>0</v>
      </c>
      <c r="Q16" s="81"/>
      <c r="R16" s="81"/>
    </row>
    <row r="17" spans="1:16" x14ac:dyDescent="0.45">
      <c r="A17" s="431" t="s">
        <v>78</v>
      </c>
      <c r="B17" s="419">
        <v>400</v>
      </c>
      <c r="C17" s="428"/>
      <c r="D17" s="430">
        <v>1</v>
      </c>
      <c r="E17" s="431">
        <f t="shared" si="2"/>
        <v>0</v>
      </c>
      <c r="F17" s="422">
        <f>E17</f>
        <v>0</v>
      </c>
      <c r="G17" s="428">
        <f>C17</f>
        <v>0</v>
      </c>
      <c r="H17" s="424"/>
      <c r="I17" s="425"/>
      <c r="J17" s="432">
        <f t="shared" si="1"/>
        <v>0</v>
      </c>
      <c r="K17" s="81"/>
      <c r="L17" s="81"/>
      <c r="M17" s="53" t="s">
        <v>72</v>
      </c>
      <c r="N17" s="53"/>
      <c r="O17" s="53"/>
      <c r="P17" s="93">
        <f>O16/27</f>
        <v>0</v>
      </c>
    </row>
    <row r="18" spans="1:16" x14ac:dyDescent="0.45">
      <c r="A18" s="431" t="s">
        <v>79</v>
      </c>
      <c r="B18" s="419">
        <v>3000</v>
      </c>
      <c r="C18" s="427"/>
      <c r="D18" s="430">
        <v>1</v>
      </c>
      <c r="E18" s="431">
        <f>C18*B18</f>
        <v>0</v>
      </c>
      <c r="F18" s="422">
        <f>E18</f>
        <v>0</v>
      </c>
      <c r="G18" s="427">
        <f>C18</f>
        <v>0</v>
      </c>
      <c r="H18" s="424"/>
      <c r="I18" s="425"/>
      <c r="J18" s="432">
        <f>(G18*B18*D18)</f>
        <v>0</v>
      </c>
      <c r="K18" s="81"/>
      <c r="L18" s="81"/>
      <c r="M18" s="81"/>
      <c r="N18" s="81"/>
      <c r="O18" s="81"/>
      <c r="P18" s="81"/>
    </row>
    <row r="19" spans="1:16" ht="21.75" thickBot="1" x14ac:dyDescent="0.5">
      <c r="A19" s="443" t="s">
        <v>371</v>
      </c>
      <c r="B19" s="440">
        <v>20000</v>
      </c>
      <c r="C19" s="530">
        <v>1</v>
      </c>
      <c r="D19" s="442">
        <v>1</v>
      </c>
      <c r="E19" s="443">
        <f>C19*B19</f>
        <v>20000</v>
      </c>
      <c r="F19" s="444">
        <f>E19</f>
        <v>20000</v>
      </c>
      <c r="G19" s="530">
        <f>C19</f>
        <v>1</v>
      </c>
      <c r="H19" s="445"/>
      <c r="I19" s="446"/>
      <c r="J19" s="447">
        <f>(G19*B19*D19)</f>
        <v>20000</v>
      </c>
      <c r="K19" s="81"/>
      <c r="L19" s="81"/>
      <c r="M19" s="81"/>
      <c r="N19" s="81"/>
      <c r="O19" s="81"/>
      <c r="P19" s="81"/>
    </row>
    <row r="20" spans="1:16" ht="146.65" thickBot="1" x14ac:dyDescent="0.85">
      <c r="A20" s="157" t="s">
        <v>80</v>
      </c>
      <c r="B20" s="17" t="s">
        <v>54</v>
      </c>
      <c r="C20" s="135" t="s">
        <v>55</v>
      </c>
      <c r="D20" s="17"/>
      <c r="E20" s="9" t="s">
        <v>56</v>
      </c>
      <c r="F20" s="156" t="s">
        <v>57</v>
      </c>
      <c r="G20" s="83" t="s">
        <v>81</v>
      </c>
      <c r="H20" s="139"/>
      <c r="K20" s="81"/>
      <c r="L20" s="81"/>
      <c r="M20" s="81"/>
      <c r="N20" s="81"/>
      <c r="O20" s="100" t="s">
        <v>82</v>
      </c>
      <c r="P20" s="101" t="e">
        <f>SUM(P10,P14)+P31+#REF!+P17</f>
        <v>#REF!</v>
      </c>
    </row>
    <row r="21" spans="1:16" ht="21.75" thickBot="1" x14ac:dyDescent="0.5">
      <c r="A21" s="54">
        <f>SUM(E23:E27)</f>
        <v>0</v>
      </c>
      <c r="B21" s="56" t="s">
        <v>61</v>
      </c>
      <c r="C21" s="143" t="s">
        <v>62</v>
      </c>
      <c r="D21" s="56"/>
      <c r="E21" s="57">
        <f>SUM(E23:E27)</f>
        <v>0</v>
      </c>
      <c r="F21" s="171">
        <f>SUM(F23:F30)</f>
        <v>113000</v>
      </c>
      <c r="G21" s="258" t="s">
        <v>63</v>
      </c>
      <c r="H21" s="137">
        <f>SUM(H23)</f>
        <v>0</v>
      </c>
      <c r="K21" s="81"/>
      <c r="L21" s="81"/>
      <c r="M21" s="81"/>
      <c r="N21" s="81"/>
      <c r="O21" s="81" t="s">
        <v>83</v>
      </c>
      <c r="P21" s="394" t="e">
        <f>P20*27</f>
        <v>#REF!</v>
      </c>
    </row>
    <row r="22" spans="1:16" ht="30" x14ac:dyDescent="0.45">
      <c r="A22" s="426" t="s">
        <v>329</v>
      </c>
      <c r="B22" s="431">
        <v>15000</v>
      </c>
      <c r="C22" s="433"/>
      <c r="D22" s="430">
        <v>1</v>
      </c>
      <c r="E22" s="431">
        <f>B22*C22</f>
        <v>0</v>
      </c>
      <c r="F22" s="422">
        <f t="shared" ref="F22:F27" si="3">E22</f>
        <v>0</v>
      </c>
      <c r="G22" s="433">
        <f t="shared" ref="G22:G27" si="4">C22</f>
        <v>0</v>
      </c>
      <c r="H22" s="434">
        <f>(G22*B22*D22)</f>
        <v>0</v>
      </c>
      <c r="K22" s="81"/>
      <c r="L22" s="81"/>
      <c r="M22" s="81"/>
      <c r="N22" s="81"/>
      <c r="O22" s="81"/>
      <c r="P22" s="81"/>
    </row>
    <row r="23" spans="1:16" ht="30" hidden="1" outlineLevel="1" x14ac:dyDescent="0.45">
      <c r="A23" s="40" t="s">
        <v>84</v>
      </c>
      <c r="B23" s="153">
        <v>13000</v>
      </c>
      <c r="C23" s="94"/>
      <c r="D23" s="39">
        <v>1</v>
      </c>
      <c r="E23" s="43">
        <f>C23*B23</f>
        <v>0</v>
      </c>
      <c r="F23" s="59">
        <f t="shared" si="3"/>
        <v>0</v>
      </c>
      <c r="G23" s="94">
        <f t="shared" si="4"/>
        <v>0</v>
      </c>
      <c r="J23" s="256">
        <f>(G23*B23*D23)</f>
        <v>0</v>
      </c>
      <c r="K23" s="81"/>
      <c r="L23" s="81"/>
      <c r="M23" s="81"/>
      <c r="N23" s="81"/>
      <c r="O23" s="81"/>
      <c r="P23" s="81"/>
    </row>
    <row r="24" spans="1:16" ht="36" hidden="1" customHeight="1" outlineLevel="1" x14ac:dyDescent="0.45">
      <c r="A24" s="40" t="s">
        <v>85</v>
      </c>
      <c r="B24" s="153">
        <v>32500</v>
      </c>
      <c r="C24" s="94"/>
      <c r="D24" s="39">
        <v>1</v>
      </c>
      <c r="E24" s="38">
        <f>B24*C24</f>
        <v>0</v>
      </c>
      <c r="F24" s="59">
        <f t="shared" si="3"/>
        <v>0</v>
      </c>
      <c r="G24" s="94">
        <f t="shared" si="4"/>
        <v>0</v>
      </c>
      <c r="H24" s="138"/>
      <c r="J24" s="256">
        <f>(G24*B24*D24)</f>
        <v>0</v>
      </c>
      <c r="K24" s="81"/>
      <c r="L24" s="81"/>
      <c r="M24" s="81"/>
      <c r="N24" s="81"/>
      <c r="O24" s="81"/>
      <c r="P24" s="81"/>
    </row>
    <row r="25" spans="1:16" hidden="1" outlineLevel="1" x14ac:dyDescent="0.45">
      <c r="A25" s="42" t="s">
        <v>86</v>
      </c>
      <c r="B25" s="153">
        <v>9100</v>
      </c>
      <c r="C25" s="94"/>
      <c r="D25" s="39">
        <v>1</v>
      </c>
      <c r="E25" s="38">
        <f>B25*C25</f>
        <v>0</v>
      </c>
      <c r="F25" s="59">
        <f t="shared" si="3"/>
        <v>0</v>
      </c>
      <c r="G25" s="94">
        <f t="shared" si="4"/>
        <v>0</v>
      </c>
      <c r="H25" s="138"/>
      <c r="J25" s="256">
        <f>(G25*B25*D25)</f>
        <v>0</v>
      </c>
      <c r="K25" s="81"/>
      <c r="L25" s="81"/>
      <c r="M25" s="81"/>
      <c r="N25" s="81"/>
      <c r="O25" s="81"/>
      <c r="P25" s="81"/>
    </row>
    <row r="26" spans="1:16" hidden="1" outlineLevel="1" x14ac:dyDescent="0.45">
      <c r="A26" s="42" t="s">
        <v>87</v>
      </c>
      <c r="B26" s="153">
        <v>39000</v>
      </c>
      <c r="C26" s="94"/>
      <c r="D26" s="39">
        <v>1</v>
      </c>
      <c r="E26" s="38">
        <f>B26*C26</f>
        <v>0</v>
      </c>
      <c r="F26" s="59">
        <f t="shared" si="3"/>
        <v>0</v>
      </c>
      <c r="G26" s="94">
        <f t="shared" si="4"/>
        <v>0</v>
      </c>
      <c r="H26" s="138"/>
      <c r="J26" s="256">
        <f>(G26*B26*D26)</f>
        <v>0</v>
      </c>
      <c r="K26" s="81"/>
      <c r="L26" s="81"/>
      <c r="M26" s="81"/>
      <c r="N26" s="81"/>
      <c r="O26" s="81"/>
      <c r="P26" s="81"/>
    </row>
    <row r="27" spans="1:16" hidden="1" outlineLevel="1" x14ac:dyDescent="0.45">
      <c r="A27" s="42" t="s">
        <v>88</v>
      </c>
      <c r="B27" s="153">
        <v>15600</v>
      </c>
      <c r="C27" s="124"/>
      <c r="D27" s="39">
        <v>1</v>
      </c>
      <c r="E27" s="38">
        <f>B27*C27</f>
        <v>0</v>
      </c>
      <c r="F27" s="59">
        <f t="shared" si="3"/>
        <v>0</v>
      </c>
      <c r="G27" s="124">
        <f t="shared" si="4"/>
        <v>0</v>
      </c>
      <c r="H27" s="138"/>
      <c r="J27" s="256">
        <f>(G27*B27*D27)</f>
        <v>0</v>
      </c>
      <c r="K27" s="81"/>
      <c r="L27" s="81"/>
      <c r="M27" s="81"/>
      <c r="N27" s="81"/>
      <c r="O27" s="81"/>
      <c r="P27" s="81"/>
    </row>
    <row r="28" spans="1:16" ht="118.9" collapsed="1" thickBot="1" x14ac:dyDescent="0.85">
      <c r="A28" s="157" t="s">
        <v>89</v>
      </c>
      <c r="B28" s="17" t="s">
        <v>54</v>
      </c>
      <c r="C28" s="144" t="s">
        <v>90</v>
      </c>
      <c r="D28" s="17"/>
      <c r="E28" s="9" t="s">
        <v>56</v>
      </c>
      <c r="F28" s="136" t="s">
        <v>57</v>
      </c>
      <c r="G28" s="83" t="s">
        <v>81</v>
      </c>
      <c r="H28" s="139"/>
      <c r="K28" s="81"/>
      <c r="L28" s="81"/>
      <c r="M28" s="81"/>
      <c r="N28" s="81"/>
      <c r="O28" s="81" t="s">
        <v>91</v>
      </c>
      <c r="P28" s="217">
        <v>2</v>
      </c>
    </row>
    <row r="29" spans="1:16" ht="21.75" thickBot="1" x14ac:dyDescent="0.5">
      <c r="A29" s="54">
        <f>+F29</f>
        <v>93000</v>
      </c>
      <c r="B29" s="56" t="s">
        <v>61</v>
      </c>
      <c r="C29" s="143" t="s">
        <v>62</v>
      </c>
      <c r="D29" s="56"/>
      <c r="E29" s="57">
        <f>SUM(E30:E38)</f>
        <v>93000</v>
      </c>
      <c r="F29" s="171">
        <f>SUM(F30:F35)</f>
        <v>93000</v>
      </c>
      <c r="G29" s="258" t="s">
        <v>63</v>
      </c>
      <c r="H29" s="137">
        <f>SUM(H30:H39)</f>
        <v>0</v>
      </c>
      <c r="K29" s="81"/>
      <c r="L29" s="81"/>
      <c r="M29" s="81"/>
      <c r="N29" s="81"/>
      <c r="O29" s="103" t="s">
        <v>92</v>
      </c>
      <c r="P29" s="103" t="e">
        <f>SUM(P20,P28)</f>
        <v>#REF!</v>
      </c>
    </row>
    <row r="30" spans="1:16" ht="30.4" thickBot="1" x14ac:dyDescent="0.5">
      <c r="A30" s="439" t="s">
        <v>93</v>
      </c>
      <c r="B30" s="440">
        <v>20000</v>
      </c>
      <c r="C30" s="441">
        <v>1</v>
      </c>
      <c r="D30" s="442">
        <v>1</v>
      </c>
      <c r="E30" s="443">
        <f t="shared" ref="E30:E39" si="5">B30*C30</f>
        <v>20000</v>
      </c>
      <c r="F30" s="444">
        <f>E30</f>
        <v>20000</v>
      </c>
      <c r="G30" s="441">
        <f>C30</f>
        <v>1</v>
      </c>
      <c r="H30" s="445"/>
      <c r="I30" s="446"/>
      <c r="J30" s="412">
        <f>(G30*B30*D30)</f>
        <v>20000</v>
      </c>
      <c r="K30" s="247" t="s">
        <v>94</v>
      </c>
      <c r="L30" s="104" t="s">
        <v>65</v>
      </c>
      <c r="M30" s="105" t="s">
        <v>66</v>
      </c>
      <c r="N30" s="105" t="s">
        <v>67</v>
      </c>
      <c r="O30" s="106" t="s">
        <v>68</v>
      </c>
      <c r="P30" s="107" t="s">
        <v>69</v>
      </c>
    </row>
    <row r="31" spans="1:16" ht="60.4" thickBot="1" x14ac:dyDescent="0.5">
      <c r="A31" s="439" t="s">
        <v>346</v>
      </c>
      <c r="B31" s="440">
        <v>13000</v>
      </c>
      <c r="C31" s="441">
        <v>1</v>
      </c>
      <c r="D31" s="442">
        <v>1</v>
      </c>
      <c r="E31" s="443">
        <f t="shared" si="5"/>
        <v>13000</v>
      </c>
      <c r="F31" s="444">
        <f>E31</f>
        <v>13000</v>
      </c>
      <c r="G31" s="441">
        <v>3</v>
      </c>
      <c r="H31" s="445"/>
      <c r="I31" s="446"/>
      <c r="J31" s="412">
        <f>(G31*B31*D31)</f>
        <v>39000</v>
      </c>
      <c r="K31" s="244">
        <f>C16</f>
        <v>0</v>
      </c>
      <c r="L31" s="245">
        <v>1</v>
      </c>
      <c r="M31" s="108">
        <f>K31*L31*10</f>
        <v>0</v>
      </c>
      <c r="N31" s="109">
        <f>M31*1.6</f>
        <v>0</v>
      </c>
      <c r="O31" s="110">
        <f>N31/25</f>
        <v>0</v>
      </c>
      <c r="P31" s="246">
        <f>(M31*2.3)/1000</f>
        <v>0</v>
      </c>
    </row>
    <row r="32" spans="1:16" x14ac:dyDescent="0.45">
      <c r="A32" s="439" t="s">
        <v>96</v>
      </c>
      <c r="B32" s="440">
        <v>15000</v>
      </c>
      <c r="C32" s="441">
        <v>2</v>
      </c>
      <c r="D32" s="442">
        <v>1</v>
      </c>
      <c r="E32" s="443">
        <f>B32*C32</f>
        <v>30000</v>
      </c>
      <c r="F32" s="444">
        <f>E32</f>
        <v>30000</v>
      </c>
      <c r="G32" s="441">
        <f>C32</f>
        <v>2</v>
      </c>
      <c r="H32" s="445"/>
      <c r="I32" s="446"/>
      <c r="J32" s="412">
        <f>(G32*B32*D32)</f>
        <v>30000</v>
      </c>
      <c r="K32" s="81"/>
      <c r="L32" s="81"/>
      <c r="M32" s="81"/>
      <c r="N32" s="81"/>
      <c r="O32" s="81"/>
      <c r="P32" s="81"/>
    </row>
    <row r="33" spans="1:16" x14ac:dyDescent="0.45">
      <c r="A33" s="439" t="s">
        <v>372</v>
      </c>
      <c r="B33" s="440">
        <v>30000</v>
      </c>
      <c r="C33" s="441">
        <v>1</v>
      </c>
      <c r="D33" s="442">
        <v>1</v>
      </c>
      <c r="E33" s="443">
        <f>B33*C33</f>
        <v>30000</v>
      </c>
      <c r="F33" s="444">
        <f>E33</f>
        <v>30000</v>
      </c>
      <c r="G33" s="441">
        <f>C33</f>
        <v>1</v>
      </c>
      <c r="H33" s="445"/>
      <c r="I33" s="446"/>
      <c r="J33" s="447">
        <f>(G33*B33*D33)</f>
        <v>30000</v>
      </c>
      <c r="K33" s="81"/>
      <c r="L33" s="81"/>
      <c r="M33" s="81"/>
      <c r="N33" s="81"/>
      <c r="O33" s="81"/>
      <c r="P33" s="81"/>
    </row>
    <row r="34" spans="1:16" hidden="1" outlineLevel="1" x14ac:dyDescent="0.45">
      <c r="A34" s="40" t="s">
        <v>95</v>
      </c>
      <c r="B34" s="153">
        <v>0</v>
      </c>
      <c r="C34" s="102"/>
      <c r="D34" s="39">
        <v>1</v>
      </c>
      <c r="E34" s="38">
        <f t="shared" si="5"/>
        <v>0</v>
      </c>
      <c r="F34" s="59">
        <f t="shared" ref="F34:F39" si="6">E34*0.85</f>
        <v>0</v>
      </c>
      <c r="G34" s="102">
        <f t="shared" ref="G34:G39" si="7">C34</f>
        <v>0</v>
      </c>
      <c r="H34" s="81"/>
      <c r="J34" s="256">
        <f t="shared" ref="J34:J39" si="8">(G34*B34*D34)*0.85</f>
        <v>0</v>
      </c>
    </row>
    <row r="35" spans="1:16" hidden="1" outlineLevel="1" x14ac:dyDescent="0.45">
      <c r="A35" s="61"/>
      <c r="B35" s="153">
        <v>0</v>
      </c>
      <c r="C35" s="102"/>
      <c r="D35" s="39">
        <v>4</v>
      </c>
      <c r="E35" s="38">
        <f t="shared" si="5"/>
        <v>0</v>
      </c>
      <c r="F35" s="59">
        <f t="shared" si="6"/>
        <v>0</v>
      </c>
      <c r="G35" s="102">
        <f t="shared" si="7"/>
        <v>0</v>
      </c>
      <c r="H35" s="81"/>
      <c r="J35" s="256">
        <f t="shared" si="8"/>
        <v>0</v>
      </c>
    </row>
    <row r="36" spans="1:16" hidden="1" outlineLevel="1" x14ac:dyDescent="0.45">
      <c r="A36" s="40"/>
      <c r="B36" s="153">
        <v>0</v>
      </c>
      <c r="C36" s="102"/>
      <c r="D36" s="39">
        <v>5</v>
      </c>
      <c r="E36" s="38">
        <f t="shared" si="5"/>
        <v>0</v>
      </c>
      <c r="F36" s="59">
        <f t="shared" si="6"/>
        <v>0</v>
      </c>
      <c r="G36" s="102">
        <f t="shared" si="7"/>
        <v>0</v>
      </c>
      <c r="H36" s="81"/>
      <c r="J36" s="256">
        <f t="shared" si="8"/>
        <v>0</v>
      </c>
    </row>
    <row r="37" spans="1:16" hidden="1" outlineLevel="1" x14ac:dyDescent="0.45">
      <c r="A37" s="40"/>
      <c r="B37" s="153">
        <v>0</v>
      </c>
      <c r="C37" s="102"/>
      <c r="D37" s="39">
        <v>6</v>
      </c>
      <c r="E37" s="38">
        <f t="shared" si="5"/>
        <v>0</v>
      </c>
      <c r="F37" s="59">
        <f t="shared" si="6"/>
        <v>0</v>
      </c>
      <c r="G37" s="102">
        <f t="shared" si="7"/>
        <v>0</v>
      </c>
      <c r="H37" s="81"/>
      <c r="J37" s="256">
        <f t="shared" si="8"/>
        <v>0</v>
      </c>
    </row>
    <row r="38" spans="1:16" hidden="1" outlineLevel="1" x14ac:dyDescent="0.45">
      <c r="A38" s="40"/>
      <c r="B38" s="153">
        <v>0</v>
      </c>
      <c r="C38" s="102"/>
      <c r="D38" s="39">
        <v>7</v>
      </c>
      <c r="E38" s="38">
        <f t="shared" si="5"/>
        <v>0</v>
      </c>
      <c r="F38" s="59">
        <f t="shared" si="6"/>
        <v>0</v>
      </c>
      <c r="G38" s="102">
        <f t="shared" si="7"/>
        <v>0</v>
      </c>
      <c r="H38" s="81"/>
      <c r="J38" s="256">
        <f t="shared" si="8"/>
        <v>0</v>
      </c>
    </row>
    <row r="39" spans="1:16" hidden="1" outlineLevel="1" x14ac:dyDescent="0.45">
      <c r="A39" s="395"/>
      <c r="B39" s="153">
        <v>0</v>
      </c>
      <c r="C39" s="145"/>
      <c r="D39" s="39">
        <v>8</v>
      </c>
      <c r="E39" s="38">
        <f t="shared" si="5"/>
        <v>0</v>
      </c>
      <c r="F39" s="59">
        <f t="shared" si="6"/>
        <v>0</v>
      </c>
      <c r="G39" s="102">
        <f t="shared" si="7"/>
        <v>0</v>
      </c>
      <c r="J39" s="256">
        <f t="shared" si="8"/>
        <v>0</v>
      </c>
    </row>
    <row r="40" spans="1:16" ht="150" customHeight="1" collapsed="1" thickBot="1" x14ac:dyDescent="0.85">
      <c r="A40" s="396" t="s">
        <v>97</v>
      </c>
      <c r="B40" s="17" t="s">
        <v>54</v>
      </c>
      <c r="C40" s="144"/>
      <c r="D40" s="17"/>
      <c r="E40" s="9" t="s">
        <v>56</v>
      </c>
      <c r="F40" s="136" t="s">
        <v>57</v>
      </c>
      <c r="G40" s="83" t="s">
        <v>81</v>
      </c>
      <c r="H40" s="139"/>
    </row>
    <row r="41" spans="1:16" ht="21.75" thickBot="1" x14ac:dyDescent="0.5">
      <c r="A41" s="54">
        <f>SUM(E42:E50)</f>
        <v>0</v>
      </c>
      <c r="B41" s="56" t="s">
        <v>61</v>
      </c>
      <c r="C41" s="143" t="s">
        <v>62</v>
      </c>
      <c r="D41" s="56"/>
      <c r="E41" s="57">
        <f>SUM(E42:E50)</f>
        <v>0</v>
      </c>
      <c r="F41" s="171">
        <f>SUM(F42:F50)</f>
        <v>0</v>
      </c>
      <c r="G41" s="258" t="s">
        <v>63</v>
      </c>
      <c r="H41" s="137">
        <f>SUM(H42:H50)</f>
        <v>0</v>
      </c>
    </row>
    <row r="42" spans="1:16" ht="30" x14ac:dyDescent="0.45">
      <c r="A42" s="113" t="s">
        <v>98</v>
      </c>
      <c r="B42" s="153">
        <v>12000</v>
      </c>
      <c r="C42" s="102"/>
      <c r="D42" s="39">
        <v>1</v>
      </c>
      <c r="E42" s="38">
        <f t="shared" ref="E42:E50" si="9">B42*C42</f>
        <v>0</v>
      </c>
      <c r="F42" s="59">
        <f t="shared" ref="F42:F48" si="10">E42</f>
        <v>0</v>
      </c>
      <c r="G42" s="433">
        <f>C42</f>
        <v>0</v>
      </c>
      <c r="J42" s="432">
        <f t="shared" ref="J42:J47" si="11">(G42*B42*D42)</f>
        <v>0</v>
      </c>
    </row>
    <row r="43" spans="1:16" x14ac:dyDescent="0.45">
      <c r="A43" s="40" t="s">
        <v>99</v>
      </c>
      <c r="B43" s="153">
        <v>6000</v>
      </c>
      <c r="C43" s="102"/>
      <c r="D43" s="39">
        <v>1</v>
      </c>
      <c r="E43" s="38">
        <f t="shared" si="9"/>
        <v>0</v>
      </c>
      <c r="F43" s="59">
        <f t="shared" si="10"/>
        <v>0</v>
      </c>
      <c r="G43" s="433">
        <f t="shared" ref="G43:G50" si="12">C43</f>
        <v>0</v>
      </c>
      <c r="J43" s="432">
        <f t="shared" si="11"/>
        <v>0</v>
      </c>
    </row>
    <row r="44" spans="1:16" x14ac:dyDescent="0.45">
      <c r="A44" s="40" t="s">
        <v>100</v>
      </c>
      <c r="B44" s="153">
        <v>15000</v>
      </c>
      <c r="C44" s="102"/>
      <c r="D44" s="39">
        <v>1</v>
      </c>
      <c r="E44" s="38">
        <f t="shared" si="9"/>
        <v>0</v>
      </c>
      <c r="F44" s="59">
        <f t="shared" si="10"/>
        <v>0</v>
      </c>
      <c r="G44" s="433">
        <f t="shared" si="12"/>
        <v>0</v>
      </c>
      <c r="J44" s="432">
        <f t="shared" si="11"/>
        <v>0</v>
      </c>
    </row>
    <row r="45" spans="1:16" x14ac:dyDescent="0.45">
      <c r="A45" s="40" t="s">
        <v>101</v>
      </c>
      <c r="B45" s="153">
        <v>2000</v>
      </c>
      <c r="C45" s="102"/>
      <c r="D45" s="39">
        <v>1</v>
      </c>
      <c r="E45" s="38">
        <f t="shared" si="9"/>
        <v>0</v>
      </c>
      <c r="F45" s="59">
        <f t="shared" si="10"/>
        <v>0</v>
      </c>
      <c r="G45" s="433">
        <f t="shared" si="12"/>
        <v>0</v>
      </c>
      <c r="J45" s="432">
        <f t="shared" si="11"/>
        <v>0</v>
      </c>
    </row>
    <row r="46" spans="1:16" x14ac:dyDescent="0.45">
      <c r="A46" s="40" t="s">
        <v>102</v>
      </c>
      <c r="B46" s="153">
        <v>10000</v>
      </c>
      <c r="C46" s="102"/>
      <c r="D46" s="39">
        <v>1</v>
      </c>
      <c r="E46" s="38">
        <f t="shared" si="9"/>
        <v>0</v>
      </c>
      <c r="F46" s="59">
        <f t="shared" si="10"/>
        <v>0</v>
      </c>
      <c r="G46" s="433">
        <f t="shared" si="12"/>
        <v>0</v>
      </c>
      <c r="J46" s="432">
        <f t="shared" si="11"/>
        <v>0</v>
      </c>
    </row>
    <row r="47" spans="1:16" ht="30" x14ac:dyDescent="0.45">
      <c r="A47" s="40" t="s">
        <v>103</v>
      </c>
      <c r="B47" s="153">
        <v>15000</v>
      </c>
      <c r="C47" s="102"/>
      <c r="D47" s="39">
        <v>1</v>
      </c>
      <c r="E47" s="38">
        <f t="shared" si="9"/>
        <v>0</v>
      </c>
      <c r="F47" s="59">
        <f>E47</f>
        <v>0</v>
      </c>
      <c r="G47" s="433">
        <f t="shared" si="12"/>
        <v>0</v>
      </c>
      <c r="J47" s="432">
        <f t="shared" si="11"/>
        <v>0</v>
      </c>
    </row>
    <row r="48" spans="1:16" x14ac:dyDescent="0.45">
      <c r="A48" s="248" t="s">
        <v>104</v>
      </c>
      <c r="B48" s="153">
        <v>8000</v>
      </c>
      <c r="C48" s="102"/>
      <c r="D48" s="39">
        <v>1</v>
      </c>
      <c r="E48" s="38">
        <f t="shared" si="9"/>
        <v>0</v>
      </c>
      <c r="F48" s="59">
        <f t="shared" si="10"/>
        <v>0</v>
      </c>
      <c r="G48" s="433">
        <f t="shared" si="12"/>
        <v>0</v>
      </c>
      <c r="J48" s="425"/>
    </row>
    <row r="49" spans="1:11" ht="30" x14ac:dyDescent="0.45">
      <c r="A49" s="40" t="s">
        <v>105</v>
      </c>
      <c r="B49" s="153">
        <v>18000</v>
      </c>
      <c r="C49" s="102"/>
      <c r="D49" s="39">
        <v>1</v>
      </c>
      <c r="E49" s="38">
        <f>B49*C49</f>
        <v>0</v>
      </c>
      <c r="F49" s="59">
        <f>E49</f>
        <v>0</v>
      </c>
      <c r="G49" s="433">
        <f t="shared" si="12"/>
        <v>0</v>
      </c>
      <c r="J49" s="436">
        <f>(G49*B49*D49)</f>
        <v>0</v>
      </c>
      <c r="K49" s="81"/>
    </row>
    <row r="50" spans="1:11" x14ac:dyDescent="0.45">
      <c r="A50" s="40" t="s">
        <v>336</v>
      </c>
      <c r="B50" s="153">
        <v>15000</v>
      </c>
      <c r="C50" s="102"/>
      <c r="D50" s="39">
        <v>1</v>
      </c>
      <c r="E50" s="38">
        <f t="shared" si="9"/>
        <v>0</v>
      </c>
      <c r="F50" s="59">
        <f>E50</f>
        <v>0</v>
      </c>
      <c r="G50" s="433">
        <f t="shared" si="12"/>
        <v>0</v>
      </c>
      <c r="J50" s="437">
        <f>(G50*B50*D50)</f>
        <v>0</v>
      </c>
      <c r="K50" s="81"/>
    </row>
    <row r="51" spans="1:11" ht="56.25" thickBot="1" x14ac:dyDescent="0.85">
      <c r="A51" s="157" t="s">
        <v>12</v>
      </c>
      <c r="B51" s="17" t="s">
        <v>54</v>
      </c>
      <c r="C51" s="144" t="s">
        <v>90</v>
      </c>
      <c r="D51" s="17" t="s">
        <v>106</v>
      </c>
      <c r="E51" s="9" t="s">
        <v>56</v>
      </c>
      <c r="F51" s="136" t="s">
        <v>57</v>
      </c>
      <c r="G51" s="83" t="s">
        <v>81</v>
      </c>
      <c r="H51" s="139"/>
      <c r="K51" s="81"/>
    </row>
    <row r="52" spans="1:11" ht="21.75" thickBot="1" x14ac:dyDescent="0.5">
      <c r="A52" s="54">
        <f>+E52</f>
        <v>15000</v>
      </c>
      <c r="B52" s="56" t="s">
        <v>61</v>
      </c>
      <c r="C52" s="143" t="s">
        <v>62</v>
      </c>
      <c r="D52" s="56"/>
      <c r="E52" s="57">
        <f>SUM(E53:E57)</f>
        <v>15000</v>
      </c>
      <c r="F52" s="171">
        <f>SUM(F53:F57)</f>
        <v>15000</v>
      </c>
      <c r="G52" s="258" t="s">
        <v>63</v>
      </c>
      <c r="H52" s="137">
        <f>SUM(H53:H58)</f>
        <v>0</v>
      </c>
      <c r="K52" s="397"/>
    </row>
    <row r="53" spans="1:11" x14ac:dyDescent="0.45">
      <c r="A53" s="40" t="s">
        <v>107</v>
      </c>
      <c r="B53" s="153">
        <v>3600</v>
      </c>
      <c r="C53" s="115"/>
      <c r="D53" s="39">
        <v>1</v>
      </c>
      <c r="E53" s="43">
        <f t="shared" ref="E53:E58" si="13">B53*C53*D53</f>
        <v>0</v>
      </c>
      <c r="F53" s="59">
        <f t="shared" ref="F53:F58" si="14">E53</f>
        <v>0</v>
      </c>
      <c r="G53" s="116">
        <f t="shared" ref="G53:G58" si="15">C53</f>
        <v>0</v>
      </c>
      <c r="J53" s="435">
        <f t="shared" ref="J53:J58" si="16">(G53*B53*D53)</f>
        <v>0</v>
      </c>
      <c r="K53" s="233"/>
    </row>
    <row r="54" spans="1:11" x14ac:dyDescent="0.45">
      <c r="A54" s="439" t="s">
        <v>377</v>
      </c>
      <c r="B54" s="440">
        <v>6000</v>
      </c>
      <c r="C54" s="493">
        <v>2.5</v>
      </c>
      <c r="D54" s="442">
        <v>1</v>
      </c>
      <c r="E54" s="440">
        <f t="shared" si="13"/>
        <v>15000</v>
      </c>
      <c r="F54" s="444">
        <f t="shared" si="14"/>
        <v>15000</v>
      </c>
      <c r="G54" s="493">
        <f t="shared" si="15"/>
        <v>2.5</v>
      </c>
      <c r="H54" s="445"/>
      <c r="I54" s="446"/>
      <c r="J54" s="412">
        <f t="shared" si="16"/>
        <v>15000</v>
      </c>
      <c r="K54" s="233"/>
    </row>
    <row r="55" spans="1:11" x14ac:dyDescent="0.45">
      <c r="A55" s="40" t="s">
        <v>108</v>
      </c>
      <c r="B55" s="153">
        <v>15000</v>
      </c>
      <c r="C55" s="114"/>
      <c r="D55" s="39">
        <v>1</v>
      </c>
      <c r="E55" s="43">
        <f t="shared" si="13"/>
        <v>0</v>
      </c>
      <c r="F55" s="59">
        <f t="shared" si="14"/>
        <v>0</v>
      </c>
      <c r="G55" s="438">
        <f t="shared" si="15"/>
        <v>0</v>
      </c>
      <c r="J55" s="435">
        <f t="shared" si="16"/>
        <v>0</v>
      </c>
      <c r="K55" s="233"/>
    </row>
    <row r="56" spans="1:11" ht="30" x14ac:dyDescent="0.45">
      <c r="A56" s="40" t="s">
        <v>109</v>
      </c>
      <c r="B56" s="153">
        <v>15000</v>
      </c>
      <c r="C56" s="114"/>
      <c r="D56" s="39">
        <v>1</v>
      </c>
      <c r="E56" s="43">
        <f t="shared" si="13"/>
        <v>0</v>
      </c>
      <c r="F56" s="59">
        <f t="shared" si="14"/>
        <v>0</v>
      </c>
      <c r="G56" s="438">
        <f t="shared" si="15"/>
        <v>0</v>
      </c>
      <c r="J56" s="435">
        <f t="shared" si="16"/>
        <v>0</v>
      </c>
      <c r="K56" s="233"/>
    </row>
    <row r="57" spans="1:11" ht="30" x14ac:dyDescent="0.45">
      <c r="A57" s="426" t="s">
        <v>361</v>
      </c>
      <c r="B57" s="153">
        <v>10000</v>
      </c>
      <c r="C57" s="114"/>
      <c r="D57" s="39">
        <v>1</v>
      </c>
      <c r="E57" s="43">
        <f t="shared" si="13"/>
        <v>0</v>
      </c>
      <c r="F57" s="59">
        <f t="shared" si="14"/>
        <v>0</v>
      </c>
      <c r="G57" s="438">
        <f t="shared" si="15"/>
        <v>0</v>
      </c>
      <c r="J57" s="435">
        <f t="shared" si="16"/>
        <v>0</v>
      </c>
      <c r="K57" s="233"/>
    </row>
    <row r="58" spans="1:11" x14ac:dyDescent="0.45">
      <c r="A58" s="40" t="s">
        <v>110</v>
      </c>
      <c r="B58" s="153">
        <v>15000</v>
      </c>
      <c r="C58" s="114"/>
      <c r="D58" s="39">
        <v>1</v>
      </c>
      <c r="E58" s="43">
        <f t="shared" si="13"/>
        <v>0</v>
      </c>
      <c r="F58" s="59">
        <f t="shared" si="14"/>
        <v>0</v>
      </c>
      <c r="G58" s="114">
        <f t="shared" si="15"/>
        <v>0</v>
      </c>
      <c r="J58" s="435">
        <f t="shared" si="16"/>
        <v>0</v>
      </c>
      <c r="K58" s="233"/>
    </row>
    <row r="59" spans="1:11" ht="43.15" thickBot="1" x14ac:dyDescent="0.85">
      <c r="A59" s="157" t="s">
        <v>13</v>
      </c>
      <c r="B59" s="17" t="s">
        <v>54</v>
      </c>
      <c r="C59" s="144" t="s">
        <v>90</v>
      </c>
      <c r="D59" s="17" t="s">
        <v>106</v>
      </c>
      <c r="E59" s="9" t="s">
        <v>56</v>
      </c>
      <c r="F59" s="136" t="s">
        <v>57</v>
      </c>
      <c r="G59" s="83" t="s">
        <v>81</v>
      </c>
      <c r="H59" s="139"/>
      <c r="K59" s="81"/>
    </row>
    <row r="60" spans="1:11" ht="21.75" thickBot="1" x14ac:dyDescent="0.5">
      <c r="A60" s="54">
        <f>SUM(E61:E68)</f>
        <v>0</v>
      </c>
      <c r="B60" s="56" t="s">
        <v>61</v>
      </c>
      <c r="C60" s="143" t="s">
        <v>62</v>
      </c>
      <c r="D60" s="56"/>
      <c r="E60" s="57">
        <f>SUM(E61:E68)</f>
        <v>0</v>
      </c>
      <c r="F60" s="171"/>
      <c r="G60" s="258" t="s">
        <v>63</v>
      </c>
      <c r="H60" s="137">
        <f>SUM(H61:H68)</f>
        <v>0</v>
      </c>
      <c r="K60" s="81"/>
    </row>
    <row r="61" spans="1:11" hidden="1" outlineLevel="1" x14ac:dyDescent="0.45">
      <c r="A61" s="40" t="s">
        <v>111</v>
      </c>
      <c r="B61" s="153">
        <v>11700</v>
      </c>
      <c r="C61" s="116">
        <v>0</v>
      </c>
      <c r="D61" s="44">
        <v>1</v>
      </c>
      <c r="E61" s="43">
        <f>C61*B61</f>
        <v>0</v>
      </c>
      <c r="F61" s="59">
        <f t="shared" ref="F61:F69" si="17">E61</f>
        <v>0</v>
      </c>
      <c r="G61" s="116">
        <f t="shared" ref="G61:G69" si="18">C61</f>
        <v>0</v>
      </c>
      <c r="H61" s="138"/>
      <c r="J61" s="256">
        <f t="shared" ref="J61:J72" si="19">(G61*B61*D61)</f>
        <v>0</v>
      </c>
      <c r="K61" s="81"/>
    </row>
    <row r="62" spans="1:11" hidden="1" outlineLevel="1" x14ac:dyDescent="0.45">
      <c r="A62" s="40" t="s">
        <v>112</v>
      </c>
      <c r="B62" s="153">
        <v>3900</v>
      </c>
      <c r="C62" s="116">
        <f>C61</f>
        <v>0</v>
      </c>
      <c r="D62" s="44">
        <v>1</v>
      </c>
      <c r="E62" s="43">
        <f t="shared" ref="E62:E72" si="20">B62*C62</f>
        <v>0</v>
      </c>
      <c r="F62" s="59">
        <f>E62</f>
        <v>0</v>
      </c>
      <c r="G62" s="141">
        <f t="shared" si="18"/>
        <v>0</v>
      </c>
      <c r="H62" s="138"/>
      <c r="J62" s="256">
        <f t="shared" si="19"/>
        <v>0</v>
      </c>
      <c r="K62" s="81"/>
    </row>
    <row r="63" spans="1:11" hidden="1" outlineLevel="1" x14ac:dyDescent="0.45">
      <c r="A63" s="40" t="s">
        <v>113</v>
      </c>
      <c r="B63" s="153">
        <v>2860</v>
      </c>
      <c r="C63" s="116">
        <f>C61</f>
        <v>0</v>
      </c>
      <c r="D63" s="44">
        <v>1</v>
      </c>
      <c r="E63" s="43">
        <f t="shared" si="20"/>
        <v>0</v>
      </c>
      <c r="F63" s="59">
        <f t="shared" si="17"/>
        <v>0</v>
      </c>
      <c r="G63" s="116">
        <f t="shared" si="18"/>
        <v>0</v>
      </c>
      <c r="H63" s="138"/>
      <c r="J63" s="256">
        <f t="shared" si="19"/>
        <v>0</v>
      </c>
      <c r="K63" s="81"/>
    </row>
    <row r="64" spans="1:11" hidden="1" outlineLevel="1" x14ac:dyDescent="0.45">
      <c r="A64" s="40" t="s">
        <v>114</v>
      </c>
      <c r="B64" s="153">
        <v>5850</v>
      </c>
      <c r="C64" s="116">
        <f>C63</f>
        <v>0</v>
      </c>
      <c r="D64" s="44">
        <v>1</v>
      </c>
      <c r="E64" s="43">
        <f t="shared" si="20"/>
        <v>0</v>
      </c>
      <c r="F64" s="59">
        <f t="shared" si="17"/>
        <v>0</v>
      </c>
      <c r="G64" s="116">
        <f t="shared" si="18"/>
        <v>0</v>
      </c>
      <c r="H64" s="138"/>
      <c r="J64" s="256">
        <f t="shared" si="19"/>
        <v>0</v>
      </c>
      <c r="K64" s="81"/>
    </row>
    <row r="65" spans="1:15" hidden="1" outlineLevel="1" x14ac:dyDescent="0.45">
      <c r="A65" s="40" t="s">
        <v>115</v>
      </c>
      <c r="B65" s="153">
        <v>10400</v>
      </c>
      <c r="C65" s="122">
        <v>0</v>
      </c>
      <c r="D65" s="39">
        <v>1</v>
      </c>
      <c r="E65" s="43">
        <f t="shared" si="20"/>
        <v>0</v>
      </c>
      <c r="F65" s="59">
        <f t="shared" si="17"/>
        <v>0</v>
      </c>
      <c r="G65" s="124">
        <f t="shared" si="18"/>
        <v>0</v>
      </c>
      <c r="H65" s="138"/>
      <c r="J65" s="256">
        <f t="shared" si="19"/>
        <v>0</v>
      </c>
      <c r="K65" s="81"/>
    </row>
    <row r="66" spans="1:15" ht="30" hidden="1" customHeight="1" outlineLevel="1" x14ac:dyDescent="0.45">
      <c r="A66" s="40" t="s">
        <v>116</v>
      </c>
      <c r="B66" s="153">
        <v>1690</v>
      </c>
      <c r="C66" s="249">
        <v>0</v>
      </c>
      <c r="D66" s="74">
        <v>2</v>
      </c>
      <c r="E66" s="43">
        <f t="shared" si="20"/>
        <v>0</v>
      </c>
      <c r="F66" s="59">
        <f t="shared" si="17"/>
        <v>0</v>
      </c>
      <c r="G66" s="249">
        <f t="shared" si="18"/>
        <v>0</v>
      </c>
      <c r="H66" s="138"/>
      <c r="J66" s="256">
        <f t="shared" si="19"/>
        <v>0</v>
      </c>
      <c r="K66" s="81"/>
      <c r="L66" s="81"/>
      <c r="M66" s="81"/>
      <c r="N66" s="81"/>
      <c r="O66" s="81"/>
    </row>
    <row r="67" spans="1:15" hidden="1" outlineLevel="1" x14ac:dyDescent="0.45">
      <c r="A67" s="40" t="s">
        <v>117</v>
      </c>
      <c r="B67" s="153">
        <v>3900</v>
      </c>
      <c r="C67" s="122">
        <v>0</v>
      </c>
      <c r="D67" s="39">
        <v>1</v>
      </c>
      <c r="E67" s="43">
        <f t="shared" si="20"/>
        <v>0</v>
      </c>
      <c r="F67" s="59">
        <f>E67</f>
        <v>0</v>
      </c>
      <c r="G67" s="124">
        <f>C67</f>
        <v>0</v>
      </c>
      <c r="H67" s="138"/>
      <c r="J67" s="256">
        <f t="shared" si="19"/>
        <v>0</v>
      </c>
      <c r="K67" s="81"/>
      <c r="L67" s="81"/>
      <c r="M67" s="81"/>
      <c r="N67" s="81"/>
      <c r="O67" s="81"/>
    </row>
    <row r="68" spans="1:15" ht="60" hidden="1" outlineLevel="1" x14ac:dyDescent="0.45">
      <c r="A68" s="40" t="s">
        <v>118</v>
      </c>
      <c r="B68" s="153">
        <v>117000</v>
      </c>
      <c r="C68" s="102">
        <v>0</v>
      </c>
      <c r="D68" s="39">
        <v>1</v>
      </c>
      <c r="E68" s="43">
        <f t="shared" si="20"/>
        <v>0</v>
      </c>
      <c r="F68" s="59">
        <f t="shared" si="17"/>
        <v>0</v>
      </c>
      <c r="G68" s="102">
        <f t="shared" si="18"/>
        <v>0</v>
      </c>
      <c r="H68" s="138"/>
      <c r="J68" s="256">
        <f t="shared" si="19"/>
        <v>0</v>
      </c>
      <c r="K68" s="81"/>
      <c r="L68" s="81"/>
      <c r="M68" s="81"/>
      <c r="N68" s="81"/>
      <c r="O68" s="81"/>
    </row>
    <row r="69" spans="1:15" hidden="1" outlineLevel="1" x14ac:dyDescent="0.45">
      <c r="A69" s="40" t="s">
        <v>119</v>
      </c>
      <c r="B69" s="153">
        <v>10400</v>
      </c>
      <c r="C69" s="102">
        <f>C68</f>
        <v>0</v>
      </c>
      <c r="D69" s="74">
        <v>2</v>
      </c>
      <c r="E69" s="43">
        <f t="shared" si="20"/>
        <v>0</v>
      </c>
      <c r="F69" s="59">
        <f t="shared" si="17"/>
        <v>0</v>
      </c>
      <c r="G69" s="102">
        <f t="shared" si="18"/>
        <v>0</v>
      </c>
      <c r="H69" s="138"/>
      <c r="J69" s="256">
        <f t="shared" si="19"/>
        <v>0</v>
      </c>
      <c r="K69" s="81"/>
      <c r="L69" s="81"/>
      <c r="M69" s="81"/>
      <c r="N69" s="81"/>
      <c r="O69" s="81"/>
    </row>
    <row r="70" spans="1:15" ht="54" hidden="1" customHeight="1" outlineLevel="1" x14ac:dyDescent="0.45">
      <c r="A70" s="40" t="s">
        <v>120</v>
      </c>
      <c r="B70" s="153">
        <v>4160</v>
      </c>
      <c r="C70" s="141">
        <f>C61</f>
        <v>0</v>
      </c>
      <c r="D70" s="74">
        <v>1</v>
      </c>
      <c r="E70" s="43">
        <f t="shared" si="20"/>
        <v>0</v>
      </c>
      <c r="F70" s="59">
        <f>E70</f>
        <v>0</v>
      </c>
      <c r="G70" s="141">
        <f>C70</f>
        <v>0</v>
      </c>
      <c r="H70" s="138"/>
      <c r="J70" s="256">
        <f t="shared" si="19"/>
        <v>0</v>
      </c>
      <c r="K70" s="81"/>
      <c r="L70" s="81"/>
      <c r="M70" s="81"/>
      <c r="N70" s="81"/>
      <c r="O70" s="81"/>
    </row>
    <row r="71" spans="1:15" hidden="1" outlineLevel="1" x14ac:dyDescent="0.45">
      <c r="A71" s="40" t="s">
        <v>121</v>
      </c>
      <c r="B71" s="153">
        <v>3900</v>
      </c>
      <c r="C71" s="116">
        <f>C61</f>
        <v>0</v>
      </c>
      <c r="D71" s="44">
        <v>1</v>
      </c>
      <c r="E71" s="43">
        <f t="shared" si="20"/>
        <v>0</v>
      </c>
      <c r="F71" s="59">
        <f>E71</f>
        <v>0</v>
      </c>
      <c r="G71" s="116">
        <f>C71</f>
        <v>0</v>
      </c>
      <c r="H71" s="138"/>
      <c r="J71" s="256">
        <f t="shared" si="19"/>
        <v>0</v>
      </c>
      <c r="K71" s="81"/>
      <c r="L71" s="81"/>
      <c r="M71" s="81"/>
      <c r="N71" s="81"/>
      <c r="O71" s="81"/>
    </row>
    <row r="72" spans="1:15" ht="36" hidden="1" customHeight="1" outlineLevel="1" x14ac:dyDescent="0.45">
      <c r="A72" s="40" t="s">
        <v>122</v>
      </c>
      <c r="B72" s="153">
        <v>2470</v>
      </c>
      <c r="C72" s="116">
        <f>C71</f>
        <v>0</v>
      </c>
      <c r="D72" s="44">
        <v>1</v>
      </c>
      <c r="E72" s="43">
        <f t="shared" si="20"/>
        <v>0</v>
      </c>
      <c r="F72" s="59">
        <f>E72</f>
        <v>0</v>
      </c>
      <c r="G72" s="116">
        <f>C72</f>
        <v>0</v>
      </c>
      <c r="H72" s="138"/>
      <c r="J72" s="256">
        <f t="shared" si="19"/>
        <v>0</v>
      </c>
      <c r="K72" s="81"/>
      <c r="L72" s="81"/>
      <c r="M72" s="81"/>
      <c r="N72" s="81"/>
      <c r="O72" s="81"/>
    </row>
    <row r="73" spans="1:15" ht="106.15" collapsed="1" thickBot="1" x14ac:dyDescent="0.85">
      <c r="A73" s="157" t="s">
        <v>123</v>
      </c>
      <c r="B73" s="17" t="s">
        <v>54</v>
      </c>
      <c r="C73" s="144" t="s">
        <v>90</v>
      </c>
      <c r="D73" s="17"/>
      <c r="E73" s="9" t="s">
        <v>56</v>
      </c>
      <c r="F73" s="136" t="s">
        <v>57</v>
      </c>
      <c r="G73" s="83" t="s">
        <v>81</v>
      </c>
      <c r="K73" s="81"/>
      <c r="L73" s="81"/>
      <c r="M73" s="81"/>
      <c r="N73" s="81"/>
      <c r="O73" s="81"/>
    </row>
    <row r="74" spans="1:15" ht="21.75" thickBot="1" x14ac:dyDescent="0.5">
      <c r="A74" s="54">
        <f>SUM(E75:E91)</f>
        <v>58000</v>
      </c>
      <c r="B74" s="56" t="s">
        <v>61</v>
      </c>
      <c r="C74" s="143" t="s">
        <v>62</v>
      </c>
      <c r="D74" s="56"/>
      <c r="E74" s="57">
        <f>SUM(E75:E82)</f>
        <v>58000</v>
      </c>
      <c r="F74" s="171">
        <f>SUM(F75:F93)</f>
        <v>58000</v>
      </c>
      <c r="G74" s="258" t="s">
        <v>63</v>
      </c>
      <c r="H74" s="137">
        <f>SUM(H75:H83)</f>
        <v>0</v>
      </c>
      <c r="K74" s="233"/>
      <c r="L74" s="81"/>
      <c r="M74" s="81"/>
      <c r="N74" s="81"/>
      <c r="O74" s="81"/>
    </row>
    <row r="75" spans="1:15" x14ac:dyDescent="0.45">
      <c r="A75" s="439" t="s">
        <v>375</v>
      </c>
      <c r="B75" s="440">
        <v>16000</v>
      </c>
      <c r="C75" s="493">
        <v>2.5</v>
      </c>
      <c r="D75" s="494">
        <v>1</v>
      </c>
      <c r="E75" s="440">
        <f t="shared" ref="E75:E80" si="21">B75*C75</f>
        <v>40000</v>
      </c>
      <c r="F75" s="444">
        <f t="shared" ref="F75:F80" si="22">E75</f>
        <v>40000</v>
      </c>
      <c r="G75" s="495">
        <v>2.5</v>
      </c>
      <c r="H75" s="445"/>
      <c r="I75" s="446"/>
      <c r="J75" s="496">
        <f t="shared" ref="J75:J83" si="23">(G75*B75*D75)</f>
        <v>40000</v>
      </c>
      <c r="K75" s="233"/>
      <c r="L75" s="81"/>
      <c r="M75" s="81"/>
      <c r="N75" s="81"/>
      <c r="O75" s="81"/>
    </row>
    <row r="76" spans="1:15" x14ac:dyDescent="0.45">
      <c r="A76" s="439" t="s">
        <v>379</v>
      </c>
      <c r="B76" s="440">
        <v>18000</v>
      </c>
      <c r="C76" s="495">
        <v>1</v>
      </c>
      <c r="D76" s="494">
        <v>1</v>
      </c>
      <c r="E76" s="443">
        <f t="shared" si="21"/>
        <v>18000</v>
      </c>
      <c r="F76" s="444">
        <f t="shared" si="22"/>
        <v>18000</v>
      </c>
      <c r="G76" s="495">
        <f t="shared" ref="G75:G80" si="24">C76</f>
        <v>1</v>
      </c>
      <c r="H76" s="445"/>
      <c r="I76" s="446"/>
      <c r="J76" s="496">
        <f t="shared" si="23"/>
        <v>18000</v>
      </c>
      <c r="K76" s="233"/>
      <c r="L76" s="81"/>
      <c r="M76" s="81"/>
      <c r="N76" s="81"/>
      <c r="O76" s="81"/>
    </row>
    <row r="77" spans="1:15" x14ac:dyDescent="0.45">
      <c r="A77" s="40" t="s">
        <v>124</v>
      </c>
      <c r="B77" s="153">
        <v>12000</v>
      </c>
      <c r="C77" s="97"/>
      <c r="D77" s="44">
        <v>1</v>
      </c>
      <c r="E77" s="38">
        <f t="shared" si="21"/>
        <v>0</v>
      </c>
      <c r="F77" s="59">
        <f t="shared" si="22"/>
        <v>0</v>
      </c>
      <c r="G77" s="428">
        <f t="shared" si="24"/>
        <v>0</v>
      </c>
      <c r="J77" s="436">
        <f t="shared" si="23"/>
        <v>0</v>
      </c>
      <c r="K77" s="233"/>
      <c r="L77" s="81"/>
      <c r="M77" s="81"/>
      <c r="N77" s="81"/>
      <c r="O77" s="81"/>
    </row>
    <row r="78" spans="1:15" x14ac:dyDescent="0.45">
      <c r="A78" s="40" t="s">
        <v>125</v>
      </c>
      <c r="B78" s="153">
        <v>10000</v>
      </c>
      <c r="C78" s="150"/>
      <c r="D78" s="44">
        <v>1</v>
      </c>
      <c r="E78" s="38">
        <f t="shared" si="21"/>
        <v>0</v>
      </c>
      <c r="F78" s="59">
        <f t="shared" si="22"/>
        <v>0</v>
      </c>
      <c r="G78" s="428">
        <f t="shared" si="24"/>
        <v>0</v>
      </c>
      <c r="J78" s="436">
        <f t="shared" si="23"/>
        <v>0</v>
      </c>
      <c r="K78" s="233"/>
      <c r="L78" s="81"/>
      <c r="M78" s="81"/>
      <c r="N78" s="81"/>
      <c r="O78" s="81"/>
    </row>
    <row r="79" spans="1:15" x14ac:dyDescent="0.45">
      <c r="A79" s="40" t="s">
        <v>126</v>
      </c>
      <c r="B79" s="153">
        <v>800</v>
      </c>
      <c r="C79" s="97"/>
      <c r="D79" s="44">
        <v>1</v>
      </c>
      <c r="E79" s="38">
        <f t="shared" si="21"/>
        <v>0</v>
      </c>
      <c r="F79" s="59">
        <f t="shared" si="22"/>
        <v>0</v>
      </c>
      <c r="G79" s="420">
        <f t="shared" si="24"/>
        <v>0</v>
      </c>
      <c r="J79" s="436">
        <f t="shared" si="23"/>
        <v>0</v>
      </c>
      <c r="K79" s="233"/>
      <c r="L79" s="81"/>
      <c r="M79" s="81"/>
      <c r="N79" s="81"/>
      <c r="O79" s="81"/>
    </row>
    <row r="80" spans="1:15" x14ac:dyDescent="0.45">
      <c r="A80" s="40" t="s">
        <v>127</v>
      </c>
      <c r="B80" s="153">
        <v>2200</v>
      </c>
      <c r="C80" s="97"/>
      <c r="D80" s="44">
        <v>1</v>
      </c>
      <c r="E80" s="38">
        <f t="shared" si="21"/>
        <v>0</v>
      </c>
      <c r="F80" s="59">
        <f t="shared" si="22"/>
        <v>0</v>
      </c>
      <c r="G80" s="420">
        <f t="shared" si="24"/>
        <v>0</v>
      </c>
      <c r="J80" s="436">
        <f t="shared" si="23"/>
        <v>0</v>
      </c>
      <c r="K80" s="233"/>
      <c r="L80" s="81"/>
      <c r="M80" s="81"/>
      <c r="N80" s="81"/>
      <c r="O80" s="81"/>
    </row>
    <row r="81" spans="1:15" ht="30" x14ac:dyDescent="0.45">
      <c r="A81" s="40" t="s">
        <v>348</v>
      </c>
      <c r="B81" s="153">
        <v>1200</v>
      </c>
      <c r="C81" s="150"/>
      <c r="D81" s="44">
        <v>1</v>
      </c>
      <c r="E81" s="38"/>
      <c r="F81" s="59"/>
      <c r="G81" s="420">
        <f>C80</f>
        <v>0</v>
      </c>
      <c r="J81" s="436">
        <f t="shared" si="23"/>
        <v>0</v>
      </c>
      <c r="K81" s="233"/>
      <c r="L81" s="81"/>
      <c r="M81" s="81"/>
      <c r="N81" s="81"/>
      <c r="O81" s="81"/>
    </row>
    <row r="82" spans="1:15" ht="30" x14ac:dyDescent="0.45">
      <c r="A82" s="40" t="s">
        <v>352</v>
      </c>
      <c r="B82" s="153">
        <v>1200</v>
      </c>
      <c r="C82" s="97"/>
      <c r="D82" s="44">
        <v>1</v>
      </c>
      <c r="E82" s="38"/>
      <c r="F82" s="59"/>
      <c r="G82" s="420">
        <f>C81</f>
        <v>0</v>
      </c>
      <c r="J82" s="436">
        <f t="shared" si="23"/>
        <v>0</v>
      </c>
      <c r="K82" s="233"/>
    </row>
    <row r="83" spans="1:15" x14ac:dyDescent="0.45">
      <c r="A83" s="40" t="s">
        <v>353</v>
      </c>
      <c r="B83" s="153">
        <v>1500</v>
      </c>
      <c r="C83" s="97"/>
      <c r="D83" s="44">
        <v>1</v>
      </c>
      <c r="E83" s="38"/>
      <c r="F83" s="59"/>
      <c r="G83" s="433">
        <f>C83</f>
        <v>0</v>
      </c>
      <c r="J83" s="436">
        <f t="shared" si="23"/>
        <v>0</v>
      </c>
      <c r="K83" s="233"/>
    </row>
    <row r="84" spans="1:15" outlineLevel="1" x14ac:dyDescent="0.45">
      <c r="A84" s="120" t="s">
        <v>128</v>
      </c>
      <c r="B84" s="398"/>
      <c r="C84" s="259"/>
      <c r="D84" s="117"/>
      <c r="E84" s="41"/>
      <c r="F84" s="64"/>
      <c r="G84" s="111"/>
      <c r="J84" s="256"/>
      <c r="K84" s="81"/>
    </row>
    <row r="85" spans="1:15" outlineLevel="1" x14ac:dyDescent="0.45">
      <c r="A85" s="113"/>
      <c r="B85" s="41"/>
      <c r="C85" s="146"/>
      <c r="D85" s="117"/>
      <c r="E85" s="41"/>
      <c r="F85" s="64"/>
      <c r="G85" s="111"/>
      <c r="J85" s="256"/>
      <c r="K85" s="81"/>
    </row>
    <row r="86" spans="1:15" outlineLevel="1" x14ac:dyDescent="0.45">
      <c r="A86" s="113"/>
      <c r="B86" s="41"/>
      <c r="C86" s="146"/>
      <c r="D86" s="117"/>
      <c r="E86" s="41"/>
      <c r="F86" s="64"/>
      <c r="G86" s="111"/>
      <c r="J86" s="256"/>
      <c r="K86" s="81"/>
    </row>
    <row r="87" spans="1:15" outlineLevel="1" x14ac:dyDescent="0.45">
      <c r="A87" s="113"/>
      <c r="B87" s="41"/>
      <c r="C87" s="146"/>
      <c r="D87" s="117"/>
      <c r="E87" s="41"/>
      <c r="F87" s="64"/>
      <c r="G87" s="111"/>
      <c r="J87" s="256"/>
      <c r="K87" s="81"/>
    </row>
    <row r="88" spans="1:15" outlineLevel="1" x14ac:dyDescent="0.45">
      <c r="A88" s="113"/>
      <c r="B88" s="41"/>
      <c r="C88" s="146"/>
      <c r="D88" s="117"/>
      <c r="E88" s="41"/>
      <c r="F88" s="64"/>
      <c r="G88" s="111"/>
      <c r="J88" s="256"/>
      <c r="K88" s="81"/>
    </row>
    <row r="89" spans="1:15" outlineLevel="1" x14ac:dyDescent="0.45">
      <c r="A89" s="113"/>
      <c r="B89" s="41"/>
      <c r="C89" s="146"/>
      <c r="D89" s="117"/>
      <c r="E89" s="41"/>
      <c r="F89" s="64"/>
      <c r="G89" s="111"/>
      <c r="J89" s="256"/>
      <c r="K89" s="81"/>
    </row>
    <row r="90" spans="1:15" outlineLevel="1" x14ac:dyDescent="0.45">
      <c r="A90" s="113"/>
      <c r="B90" s="41"/>
      <c r="C90" s="146"/>
      <c r="D90" s="117"/>
      <c r="E90" s="41"/>
      <c r="F90" s="64"/>
      <c r="G90" s="111"/>
      <c r="J90" s="256"/>
      <c r="K90" s="81"/>
    </row>
    <row r="91" spans="1:15" outlineLevel="1" x14ac:dyDescent="0.45">
      <c r="A91" s="113"/>
      <c r="B91" s="41"/>
      <c r="C91" s="146"/>
      <c r="D91" s="117"/>
      <c r="E91" s="41"/>
      <c r="F91" s="64"/>
      <c r="G91" s="111"/>
      <c r="J91" s="256"/>
      <c r="K91" s="81"/>
    </row>
    <row r="92" spans="1:15" outlineLevel="1" x14ac:dyDescent="0.45">
      <c r="A92" s="399"/>
      <c r="B92" s="41"/>
      <c r="C92" s="146"/>
      <c r="D92" s="117"/>
      <c r="E92" s="81"/>
      <c r="F92" s="81"/>
      <c r="J92" s="256"/>
      <c r="K92" s="81"/>
    </row>
    <row r="93" spans="1:15" outlineLevel="1" x14ac:dyDescent="0.45">
      <c r="A93" s="399"/>
      <c r="B93" s="41"/>
      <c r="C93" s="146"/>
      <c r="D93" s="117"/>
      <c r="E93" s="81"/>
      <c r="F93" s="81"/>
      <c r="J93" s="256"/>
      <c r="K93" s="81"/>
    </row>
    <row r="94" spans="1:15" ht="181.15" thickBot="1" x14ac:dyDescent="0.85">
      <c r="A94" s="157" t="s">
        <v>129</v>
      </c>
      <c r="B94" s="17" t="s">
        <v>54</v>
      </c>
      <c r="C94" s="144" t="s">
        <v>90</v>
      </c>
      <c r="D94" s="118" t="s">
        <v>106</v>
      </c>
      <c r="E94" s="9" t="s">
        <v>56</v>
      </c>
      <c r="F94" s="136" t="s">
        <v>57</v>
      </c>
      <c r="G94" s="83" t="s">
        <v>81</v>
      </c>
      <c r="K94" s="81"/>
    </row>
    <row r="95" spans="1:15" ht="21.75" thickBot="1" x14ac:dyDescent="0.5">
      <c r="A95" s="70">
        <f>SUM(E96:E102)</f>
        <v>0</v>
      </c>
      <c r="B95" s="56" t="s">
        <v>61</v>
      </c>
      <c r="C95" s="147" t="s">
        <v>62</v>
      </c>
      <c r="D95" s="71"/>
      <c r="E95" s="72">
        <f>SUM(E96:E103)</f>
        <v>0</v>
      </c>
      <c r="F95" s="171">
        <f>SUM(F96:F102)</f>
        <v>0</v>
      </c>
      <c r="G95" s="258" t="s">
        <v>63</v>
      </c>
      <c r="H95" s="137">
        <f>SUM(H96:H119)</f>
        <v>0</v>
      </c>
      <c r="K95" s="233"/>
    </row>
    <row r="96" spans="1:15" x14ac:dyDescent="0.45">
      <c r="A96" s="40" t="s">
        <v>130</v>
      </c>
      <c r="B96" s="153">
        <v>290</v>
      </c>
      <c r="C96" s="150">
        <v>0</v>
      </c>
      <c r="D96" s="74">
        <v>1</v>
      </c>
      <c r="E96" s="38">
        <f t="shared" ref="E96:E102" si="25">B96*C96*D96</f>
        <v>0</v>
      </c>
      <c r="F96" s="59">
        <f t="shared" ref="F96:F104" si="26">E96</f>
        <v>0</v>
      </c>
      <c r="G96" s="428">
        <f>C97</f>
        <v>0</v>
      </c>
      <c r="J96" s="436">
        <f>(G96*B96*D96)</f>
        <v>0</v>
      </c>
      <c r="K96" s="81"/>
    </row>
    <row r="97" spans="1:11" s="81" customFormat="1" x14ac:dyDescent="0.45">
      <c r="A97" s="40" t="s">
        <v>131</v>
      </c>
      <c r="B97" s="153">
        <v>700</v>
      </c>
      <c r="C97" s="150">
        <f>G17</f>
        <v>0</v>
      </c>
      <c r="D97" s="257">
        <v>2</v>
      </c>
      <c r="E97" s="38">
        <f t="shared" si="25"/>
        <v>0</v>
      </c>
      <c r="F97" s="59">
        <f t="shared" si="26"/>
        <v>0</v>
      </c>
      <c r="G97" s="428">
        <f t="shared" ref="G97:G103" si="27">C97</f>
        <v>0</v>
      </c>
      <c r="I97" s="211"/>
      <c r="J97" s="436"/>
    </row>
    <row r="98" spans="1:11" x14ac:dyDescent="0.45">
      <c r="A98" s="40" t="s">
        <v>132</v>
      </c>
      <c r="B98" s="153">
        <v>150</v>
      </c>
      <c r="C98" s="150">
        <f>C97</f>
        <v>0</v>
      </c>
      <c r="D98" s="74">
        <v>2</v>
      </c>
      <c r="E98" s="38">
        <f t="shared" si="25"/>
        <v>0</v>
      </c>
      <c r="F98" s="59">
        <f t="shared" si="26"/>
        <v>0</v>
      </c>
      <c r="G98" s="420">
        <f t="shared" si="27"/>
        <v>0</v>
      </c>
      <c r="J98" s="436">
        <f>(G98*B98*D98)</f>
        <v>0</v>
      </c>
      <c r="K98" s="81"/>
    </row>
    <row r="99" spans="1:11" x14ac:dyDescent="0.45">
      <c r="A99" s="40" t="s">
        <v>133</v>
      </c>
      <c r="B99" s="153">
        <v>210</v>
      </c>
      <c r="C99" s="150">
        <f>C98</f>
        <v>0</v>
      </c>
      <c r="D99" s="257">
        <v>1</v>
      </c>
      <c r="E99" s="38">
        <f t="shared" si="25"/>
        <v>0</v>
      </c>
      <c r="F99" s="59">
        <f>E99</f>
        <v>0</v>
      </c>
      <c r="G99" s="420">
        <f>C99</f>
        <v>0</v>
      </c>
      <c r="J99" s="436">
        <f>(G99*B99*D99)</f>
        <v>0</v>
      </c>
      <c r="K99" s="415"/>
    </row>
    <row r="100" spans="1:11" x14ac:dyDescent="0.45">
      <c r="A100" s="40" t="s">
        <v>134</v>
      </c>
      <c r="B100" s="153">
        <v>250</v>
      </c>
      <c r="C100" s="150">
        <f>C99</f>
        <v>0</v>
      </c>
      <c r="D100" s="257">
        <v>2</v>
      </c>
      <c r="E100" s="38">
        <f t="shared" si="25"/>
        <v>0</v>
      </c>
      <c r="F100" s="59">
        <f t="shared" si="26"/>
        <v>0</v>
      </c>
      <c r="G100" s="420">
        <f>G96</f>
        <v>0</v>
      </c>
      <c r="J100" s="436">
        <f>(G100*B100*D100)</f>
        <v>0</v>
      </c>
    </row>
    <row r="101" spans="1:11" ht="30" x14ac:dyDescent="0.45">
      <c r="A101" s="40" t="s">
        <v>135</v>
      </c>
      <c r="B101" s="153">
        <v>600</v>
      </c>
      <c r="C101" s="150">
        <f>C100</f>
        <v>0</v>
      </c>
      <c r="D101" s="74">
        <v>1</v>
      </c>
      <c r="E101" s="38">
        <f t="shared" si="25"/>
        <v>0</v>
      </c>
      <c r="F101" s="59">
        <f t="shared" si="26"/>
        <v>0</v>
      </c>
      <c r="G101" s="420">
        <f>G97</f>
        <v>0</v>
      </c>
      <c r="J101" s="436">
        <f>(G101*B101*D101)</f>
        <v>0</v>
      </c>
      <c r="K101" s="414"/>
    </row>
    <row r="102" spans="1:11" x14ac:dyDescent="0.45">
      <c r="A102" s="40" t="s">
        <v>357</v>
      </c>
      <c r="B102" s="153">
        <v>15000</v>
      </c>
      <c r="C102" s="242"/>
      <c r="D102" s="257">
        <v>1</v>
      </c>
      <c r="E102" s="38">
        <f t="shared" si="25"/>
        <v>0</v>
      </c>
      <c r="F102" s="59">
        <f>E102</f>
        <v>0</v>
      </c>
      <c r="G102" s="433">
        <v>0</v>
      </c>
      <c r="J102" s="436">
        <f>(G102*B102*D102)</f>
        <v>0</v>
      </c>
    </row>
    <row r="103" spans="1:11" outlineLevel="1" x14ac:dyDescent="0.45">
      <c r="A103" s="40" t="s">
        <v>136</v>
      </c>
      <c r="B103" s="153">
        <v>325</v>
      </c>
      <c r="C103" s="276"/>
      <c r="D103" s="44">
        <v>1</v>
      </c>
      <c r="E103" s="38">
        <f>B103*C103</f>
        <v>0</v>
      </c>
      <c r="F103" s="59">
        <f t="shared" si="26"/>
        <v>0</v>
      </c>
      <c r="G103" s="448">
        <f t="shared" si="27"/>
        <v>0</v>
      </c>
      <c r="J103" s="436"/>
    </row>
    <row r="104" spans="1:11" outlineLevel="1" x14ac:dyDescent="0.45">
      <c r="A104" s="40" t="s">
        <v>137</v>
      </c>
      <c r="B104" s="153">
        <v>845</v>
      </c>
      <c r="C104" s="160"/>
      <c r="D104" s="44">
        <v>1</v>
      </c>
      <c r="E104" s="38">
        <f>B104*C104</f>
        <v>0</v>
      </c>
      <c r="F104" s="59">
        <f t="shared" si="26"/>
        <v>0</v>
      </c>
      <c r="G104" s="448">
        <f>C104</f>
        <v>0</v>
      </c>
      <c r="J104" s="436"/>
    </row>
    <row r="105" spans="1:11" x14ac:dyDescent="0.45">
      <c r="A105" s="113"/>
      <c r="B105" s="219">
        <f>SUM(B106:B110)</f>
        <v>134.13</v>
      </c>
      <c r="C105" s="119"/>
      <c r="D105" s="113"/>
      <c r="E105" s="113"/>
      <c r="F105" s="113"/>
      <c r="G105" s="119"/>
      <c r="H105" s="138"/>
      <c r="J105" s="256"/>
    </row>
    <row r="106" spans="1:11" x14ac:dyDescent="0.45">
      <c r="A106" s="120" t="s">
        <v>138</v>
      </c>
      <c r="B106" s="121">
        <v>35.479999999999997</v>
      </c>
      <c r="C106" s="221"/>
      <c r="D106" s="113"/>
      <c r="E106" s="113"/>
      <c r="F106" s="113"/>
      <c r="G106" s="119"/>
      <c r="H106" s="119"/>
      <c r="J106" s="256"/>
    </row>
    <row r="107" spans="1:11" x14ac:dyDescent="0.45">
      <c r="A107" s="120" t="s">
        <v>139</v>
      </c>
      <c r="B107" s="121">
        <v>37.950000000000003</v>
      </c>
      <c r="C107" s="119"/>
      <c r="D107" s="113"/>
      <c r="E107" s="113"/>
      <c r="F107" s="113"/>
      <c r="G107" s="119"/>
      <c r="H107" s="119"/>
    </row>
    <row r="108" spans="1:11" x14ac:dyDescent="0.45">
      <c r="A108" s="120" t="s">
        <v>140</v>
      </c>
      <c r="B108" s="121">
        <f>26.66-G78</f>
        <v>26.66</v>
      </c>
      <c r="C108" s="119"/>
      <c r="D108" s="113"/>
      <c r="E108" s="113"/>
      <c r="F108" s="113"/>
      <c r="G108" s="119"/>
      <c r="H108" s="119"/>
      <c r="I108" s="212"/>
    </row>
    <row r="109" spans="1:11" s="81" customFormat="1" x14ac:dyDescent="0.45">
      <c r="A109" s="120" t="s">
        <v>141</v>
      </c>
      <c r="B109" s="121">
        <f>15.2-G75</f>
        <v>12.7</v>
      </c>
      <c r="C109" s="121"/>
      <c r="D109" s="113"/>
      <c r="E109" s="113"/>
      <c r="F109" s="113"/>
      <c r="G109" s="119"/>
      <c r="H109" s="119"/>
      <c r="I109" s="212"/>
      <c r="J109" s="255"/>
    </row>
    <row r="110" spans="1:11" s="81" customFormat="1" x14ac:dyDescent="0.45">
      <c r="A110" s="120" t="s">
        <v>142</v>
      </c>
      <c r="B110" s="121">
        <v>21.34</v>
      </c>
      <c r="C110" s="121"/>
      <c r="D110" s="113"/>
      <c r="E110" s="113"/>
      <c r="F110" s="113"/>
      <c r="G110" s="119"/>
      <c r="H110" s="119"/>
      <c r="I110" s="212"/>
      <c r="J110" s="255"/>
    </row>
    <row r="111" spans="1:11" s="81" customFormat="1" x14ac:dyDescent="0.45">
      <c r="A111" s="120"/>
      <c r="B111" s="121"/>
      <c r="C111" s="119"/>
      <c r="D111" s="113"/>
      <c r="E111" s="113"/>
      <c r="F111" s="113"/>
      <c r="G111" s="119"/>
      <c r="H111" s="119"/>
      <c r="I111" s="212"/>
      <c r="J111" s="255"/>
      <c r="K111" s="397">
        <f>SUM(H112:H119)</f>
        <v>0</v>
      </c>
    </row>
    <row r="112" spans="1:11" s="81" customFormat="1" x14ac:dyDescent="0.45">
      <c r="A112" s="403" t="s">
        <v>324</v>
      </c>
      <c r="B112" s="404">
        <v>700</v>
      </c>
      <c r="C112" s="405"/>
      <c r="D112" s="406">
        <v>3</v>
      </c>
      <c r="E112" s="404">
        <f t="shared" ref="E112:E117" si="28">B112*C112*D112</f>
        <v>0</v>
      </c>
      <c r="F112" s="407">
        <f t="shared" ref="F112:F117" si="29">E112</f>
        <v>0</v>
      </c>
      <c r="G112" s="408"/>
      <c r="H112" s="409">
        <f t="shared" ref="H112:H117" si="30">(G112*B112*D112)</f>
        <v>0</v>
      </c>
      <c r="I112" s="211"/>
      <c r="K112" s="516" t="s">
        <v>325</v>
      </c>
    </row>
    <row r="113" spans="1:14" s="81" customFormat="1" x14ac:dyDescent="0.45">
      <c r="A113" s="403" t="s">
        <v>134</v>
      </c>
      <c r="B113" s="404">
        <v>250</v>
      </c>
      <c r="C113" s="405"/>
      <c r="D113" s="406">
        <v>1</v>
      </c>
      <c r="E113" s="404">
        <f t="shared" si="28"/>
        <v>0</v>
      </c>
      <c r="F113" s="407">
        <f t="shared" si="29"/>
        <v>0</v>
      </c>
      <c r="G113" s="405"/>
      <c r="H113" s="409">
        <f t="shared" si="30"/>
        <v>0</v>
      </c>
      <c r="I113" s="211"/>
      <c r="K113" s="516"/>
    </row>
    <row r="114" spans="1:14" s="81" customFormat="1" x14ac:dyDescent="0.45">
      <c r="A114" s="403" t="s">
        <v>324</v>
      </c>
      <c r="B114" s="404">
        <v>700</v>
      </c>
      <c r="C114" s="405"/>
      <c r="D114" s="406">
        <v>3</v>
      </c>
      <c r="E114" s="404">
        <f t="shared" si="28"/>
        <v>0</v>
      </c>
      <c r="F114" s="407">
        <f t="shared" si="29"/>
        <v>0</v>
      </c>
      <c r="G114" s="408"/>
      <c r="H114" s="402">
        <f t="shared" si="30"/>
        <v>0</v>
      </c>
      <c r="I114" s="211"/>
      <c r="K114" s="514" t="s">
        <v>327</v>
      </c>
      <c r="L114" s="413"/>
    </row>
    <row r="115" spans="1:14" s="81" customFormat="1" x14ac:dyDescent="0.45">
      <c r="A115" s="403" t="s">
        <v>134</v>
      </c>
      <c r="B115" s="404">
        <v>250</v>
      </c>
      <c r="C115" s="405"/>
      <c r="D115" s="406">
        <v>1</v>
      </c>
      <c r="E115" s="404">
        <f t="shared" si="28"/>
        <v>0</v>
      </c>
      <c r="F115" s="407">
        <f t="shared" si="29"/>
        <v>0</v>
      </c>
      <c r="G115" s="405"/>
      <c r="H115" s="402">
        <f t="shared" si="30"/>
        <v>0</v>
      </c>
      <c r="I115" s="211"/>
      <c r="K115" s="514"/>
    </row>
    <row r="116" spans="1:14" s="81" customFormat="1" x14ac:dyDescent="0.45">
      <c r="A116" s="403" t="s">
        <v>324</v>
      </c>
      <c r="B116" s="404">
        <v>700</v>
      </c>
      <c r="C116" s="405"/>
      <c r="D116" s="406">
        <v>3</v>
      </c>
      <c r="E116" s="404">
        <f t="shared" si="28"/>
        <v>0</v>
      </c>
      <c r="F116" s="407">
        <f t="shared" si="29"/>
        <v>0</v>
      </c>
      <c r="G116" s="408"/>
      <c r="H116" s="432">
        <f t="shared" si="30"/>
        <v>0</v>
      </c>
      <c r="I116" s="211"/>
      <c r="K116" s="515" t="s">
        <v>328</v>
      </c>
    </row>
    <row r="117" spans="1:14" s="81" customFormat="1" x14ac:dyDescent="0.45">
      <c r="A117" s="403" t="s">
        <v>134</v>
      </c>
      <c r="B117" s="404">
        <v>250</v>
      </c>
      <c r="C117" s="405"/>
      <c r="D117" s="406">
        <v>1</v>
      </c>
      <c r="E117" s="404">
        <f t="shared" si="28"/>
        <v>0</v>
      </c>
      <c r="F117" s="407">
        <f t="shared" si="29"/>
        <v>0</v>
      </c>
      <c r="G117" s="405"/>
      <c r="H117" s="432">
        <f t="shared" si="30"/>
        <v>0</v>
      </c>
      <c r="I117" s="211"/>
      <c r="K117" s="515"/>
    </row>
    <row r="118" spans="1:14" s="81" customFormat="1" x14ac:dyDescent="0.45">
      <c r="A118" s="403" t="s">
        <v>324</v>
      </c>
      <c r="B118" s="404">
        <v>700</v>
      </c>
      <c r="C118" s="405"/>
      <c r="D118" s="406">
        <v>3</v>
      </c>
      <c r="E118" s="404">
        <f>B118*C118*D118</f>
        <v>0</v>
      </c>
      <c r="F118" s="407">
        <f>E118</f>
        <v>0</v>
      </c>
      <c r="G118" s="408"/>
      <c r="H118" s="411">
        <f>(G118*B118*D118)</f>
        <v>0</v>
      </c>
      <c r="I118" s="211"/>
      <c r="K118" s="513" t="s">
        <v>335</v>
      </c>
    </row>
    <row r="119" spans="1:14" s="81" customFormat="1" x14ac:dyDescent="0.45">
      <c r="A119" s="403" t="s">
        <v>134</v>
      </c>
      <c r="B119" s="404">
        <v>250</v>
      </c>
      <c r="C119" s="405"/>
      <c r="D119" s="406">
        <v>1</v>
      </c>
      <c r="E119" s="404">
        <f>B119*C119*D119</f>
        <v>0</v>
      </c>
      <c r="F119" s="407">
        <f>E119</f>
        <v>0</v>
      </c>
      <c r="G119" s="405"/>
      <c r="H119" s="411">
        <f>(G119*B119*D119)</f>
        <v>0</v>
      </c>
      <c r="I119" s="211"/>
      <c r="K119" s="513"/>
    </row>
    <row r="120" spans="1:14" s="81" customFormat="1" x14ac:dyDescent="0.45">
      <c r="A120" s="120"/>
      <c r="B120" s="41"/>
      <c r="C120" s="119"/>
      <c r="D120" s="113"/>
      <c r="E120" s="113"/>
      <c r="F120" s="113"/>
      <c r="G120" s="119"/>
      <c r="H120" s="119"/>
      <c r="I120" s="212"/>
      <c r="J120" s="255"/>
    </row>
    <row r="121" spans="1:14" x14ac:dyDescent="0.45">
      <c r="A121" s="40" t="s">
        <v>143</v>
      </c>
      <c r="B121" s="154">
        <v>3900</v>
      </c>
      <c r="C121" s="124"/>
      <c r="D121" s="74">
        <v>1</v>
      </c>
      <c r="E121" s="38">
        <f>B121*C121*D121</f>
        <v>0</v>
      </c>
      <c r="F121" s="60">
        <f>E121</f>
        <v>0</v>
      </c>
      <c r="G121" s="124">
        <f>C121</f>
        <v>0</v>
      </c>
      <c r="J121" s="256"/>
    </row>
    <row r="122" spans="1:14" s="81" customFormat="1" x14ac:dyDescent="0.45">
      <c r="A122" s="40" t="s">
        <v>144</v>
      </c>
      <c r="B122" s="38"/>
      <c r="C122" s="97"/>
      <c r="D122" s="74">
        <v>1</v>
      </c>
      <c r="E122" s="38">
        <f>B122*C122*D122</f>
        <v>0</v>
      </c>
      <c r="F122" s="59">
        <f>E122</f>
        <v>0</v>
      </c>
      <c r="G122" s="97">
        <f>C122</f>
        <v>0</v>
      </c>
      <c r="I122" s="211"/>
      <c r="J122" s="256">
        <f>(G122*B122*D122)</f>
        <v>0</v>
      </c>
    </row>
    <row r="123" spans="1:14" s="81" customFormat="1" x14ac:dyDescent="0.45">
      <c r="A123" s="40" t="s">
        <v>145</v>
      </c>
      <c r="B123" s="38"/>
      <c r="C123" s="97"/>
      <c r="D123" s="74">
        <v>1</v>
      </c>
      <c r="E123" s="38">
        <f>B123*C123*D123</f>
        <v>0</v>
      </c>
      <c r="F123" s="59">
        <f>E123</f>
        <v>0</v>
      </c>
      <c r="G123" s="97">
        <f>C123</f>
        <v>0</v>
      </c>
      <c r="I123" s="211"/>
      <c r="J123" s="256">
        <f>(G123*B123*D123)</f>
        <v>0</v>
      </c>
    </row>
    <row r="124" spans="1:14" s="81" customFormat="1" collapsed="1" x14ac:dyDescent="0.45">
      <c r="A124" s="120"/>
      <c r="B124" s="121"/>
      <c r="C124" s="119"/>
      <c r="D124" s="113"/>
      <c r="E124" s="113"/>
      <c r="F124" s="113"/>
      <c r="G124" s="119"/>
      <c r="H124" s="119"/>
      <c r="I124" s="212"/>
      <c r="J124" s="255"/>
    </row>
    <row r="125" spans="1:14" ht="63.75" customHeight="1" thickBot="1" x14ac:dyDescent="0.85">
      <c r="A125" s="157" t="s">
        <v>16</v>
      </c>
      <c r="B125" s="17" t="s">
        <v>54</v>
      </c>
      <c r="C125" s="386" t="s">
        <v>146</v>
      </c>
      <c r="D125" s="17"/>
      <c r="E125" s="9" t="s">
        <v>56</v>
      </c>
      <c r="F125" s="136" t="s">
        <v>57</v>
      </c>
      <c r="G125" s="83" t="s">
        <v>81</v>
      </c>
      <c r="K125" s="81"/>
      <c r="L125" s="81"/>
      <c r="M125" s="81"/>
      <c r="N125" s="81"/>
    </row>
    <row r="126" spans="1:14" ht="21.75" thickBot="1" x14ac:dyDescent="0.5">
      <c r="A126" s="54">
        <f>SUM(E127:E132)</f>
        <v>0</v>
      </c>
      <c r="B126" s="56" t="s">
        <v>61</v>
      </c>
      <c r="C126" s="143" t="s">
        <v>62</v>
      </c>
      <c r="D126" s="56"/>
      <c r="E126" s="57">
        <f>SUM(E127:E129)</f>
        <v>0</v>
      </c>
      <c r="F126" s="171">
        <f>SUM(F127:F132)</f>
        <v>0</v>
      </c>
      <c r="G126" s="258" t="s">
        <v>63</v>
      </c>
      <c r="H126" s="137">
        <f>SUM(H127:H132)</f>
        <v>0</v>
      </c>
      <c r="K126" s="81"/>
      <c r="L126" s="81"/>
      <c r="M126" s="81"/>
      <c r="N126" s="81"/>
    </row>
    <row r="127" spans="1:14" x14ac:dyDescent="0.45">
      <c r="A127" s="40" t="s">
        <v>147</v>
      </c>
      <c r="B127" s="154">
        <v>2600</v>
      </c>
      <c r="C127" s="124"/>
      <c r="D127" s="44">
        <v>1</v>
      </c>
      <c r="E127" s="38">
        <f>B127*C127</f>
        <v>0</v>
      </c>
      <c r="F127" s="59">
        <f>E127</f>
        <v>0</v>
      </c>
      <c r="G127" s="124">
        <f>C127</f>
        <v>0</v>
      </c>
      <c r="H127" s="138"/>
      <c r="J127" s="436">
        <f t="shared" ref="J127:J130" si="31">(G127*B127*D127)</f>
        <v>0</v>
      </c>
      <c r="K127" s="81"/>
      <c r="L127" s="81"/>
      <c r="M127" s="81"/>
      <c r="N127" s="81"/>
    </row>
    <row r="128" spans="1:14" x14ac:dyDescent="0.45">
      <c r="A128" s="40" t="s">
        <v>148</v>
      </c>
      <c r="B128" s="154">
        <v>2340</v>
      </c>
      <c r="C128" s="150"/>
      <c r="D128" s="44">
        <v>1</v>
      </c>
      <c r="E128" s="38">
        <f>B128*C128</f>
        <v>0</v>
      </c>
      <c r="F128" s="59">
        <f>E128</f>
        <v>0</v>
      </c>
      <c r="G128" s="150">
        <f>C128</f>
        <v>0</v>
      </c>
      <c r="H128" s="138"/>
      <c r="J128" s="436">
        <f t="shared" si="31"/>
        <v>0</v>
      </c>
      <c r="K128" s="81"/>
      <c r="L128" s="81"/>
      <c r="M128" s="81"/>
      <c r="N128" s="81"/>
    </row>
    <row r="129" spans="1:14" x14ac:dyDescent="0.45">
      <c r="A129" s="40" t="s">
        <v>149</v>
      </c>
      <c r="B129" s="154">
        <v>5850</v>
      </c>
      <c r="C129" s="123"/>
      <c r="D129" s="44">
        <v>1</v>
      </c>
      <c r="E129" s="38">
        <f>B129*C129</f>
        <v>0</v>
      </c>
      <c r="F129" s="59">
        <f>E129</f>
        <v>0</v>
      </c>
      <c r="G129" s="123">
        <f>C129</f>
        <v>0</v>
      </c>
      <c r="H129" s="138"/>
      <c r="J129" s="436">
        <f t="shared" si="31"/>
        <v>0</v>
      </c>
      <c r="K129" s="81"/>
      <c r="L129" s="81"/>
      <c r="M129" s="81"/>
      <c r="N129" s="81"/>
    </row>
    <row r="130" spans="1:14" x14ac:dyDescent="0.45">
      <c r="A130" s="40" t="s">
        <v>150</v>
      </c>
      <c r="B130" s="154">
        <v>9100</v>
      </c>
      <c r="C130" s="97"/>
      <c r="D130" s="44">
        <v>1</v>
      </c>
      <c r="E130" s="38">
        <f>B129*C130</f>
        <v>0</v>
      </c>
      <c r="F130" s="59">
        <f>E130</f>
        <v>0</v>
      </c>
      <c r="G130" s="97">
        <f>C130</f>
        <v>0</v>
      </c>
      <c r="H130" s="138"/>
      <c r="J130" s="436">
        <f t="shared" si="31"/>
        <v>0</v>
      </c>
      <c r="K130" s="81"/>
      <c r="L130" s="81"/>
      <c r="M130" s="81"/>
      <c r="N130" s="81"/>
    </row>
    <row r="131" spans="1:14" x14ac:dyDescent="0.45">
      <c r="A131" s="40" t="s">
        <v>151</v>
      </c>
      <c r="B131" s="154">
        <v>650</v>
      </c>
      <c r="C131" s="124"/>
      <c r="D131" s="44">
        <v>1</v>
      </c>
      <c r="E131" s="38">
        <f>B131*C131</f>
        <v>0</v>
      </c>
      <c r="F131" s="59">
        <f>E131</f>
        <v>0</v>
      </c>
      <c r="G131" s="449">
        <v>0</v>
      </c>
      <c r="J131" s="436">
        <f>(G131*B131*D131)</f>
        <v>0</v>
      </c>
      <c r="K131" s="81"/>
      <c r="L131" s="81"/>
      <c r="M131" s="81"/>
      <c r="N131" s="81"/>
    </row>
    <row r="132" spans="1:14" x14ac:dyDescent="0.45">
      <c r="A132" s="113"/>
      <c r="B132" s="154"/>
      <c r="C132" s="148"/>
      <c r="D132" s="117"/>
      <c r="E132" s="41"/>
      <c r="F132" s="41"/>
      <c r="G132" s="112"/>
      <c r="H132" s="138"/>
      <c r="J132" s="256"/>
      <c r="K132" s="81"/>
      <c r="L132" s="81"/>
      <c r="M132" s="81"/>
      <c r="N132" s="81"/>
    </row>
    <row r="133" spans="1:14" ht="81.75" customHeight="1" thickBot="1" x14ac:dyDescent="0.85">
      <c r="A133" s="157" t="s">
        <v>17</v>
      </c>
      <c r="B133" s="17" t="s">
        <v>54</v>
      </c>
      <c r="C133" s="144" t="s">
        <v>90</v>
      </c>
      <c r="D133" s="17"/>
      <c r="E133" s="9" t="s">
        <v>56</v>
      </c>
      <c r="F133" s="136" t="s">
        <v>152</v>
      </c>
      <c r="G133" s="83" t="s">
        <v>81</v>
      </c>
      <c r="K133" s="81"/>
      <c r="L133" s="81"/>
      <c r="M133" s="81"/>
      <c r="N133" s="81"/>
    </row>
    <row r="134" spans="1:14" ht="21.75" thickBot="1" x14ac:dyDescent="0.5">
      <c r="A134" s="54">
        <f>SUM(E135:E139)</f>
        <v>5100</v>
      </c>
      <c r="B134" s="56" t="s">
        <v>61</v>
      </c>
      <c r="C134" s="143" t="s">
        <v>62</v>
      </c>
      <c r="D134" s="56"/>
      <c r="E134" s="57">
        <f>SUM(E135:E139)</f>
        <v>5100</v>
      </c>
      <c r="F134" s="171">
        <f>SUM(F135:F140)</f>
        <v>5100</v>
      </c>
      <c r="G134" s="258" t="s">
        <v>63</v>
      </c>
      <c r="H134" s="137">
        <f>SUM(H135:H144)</f>
        <v>0</v>
      </c>
      <c r="K134" s="243"/>
      <c r="L134" s="81"/>
      <c r="M134" s="81"/>
      <c r="N134" s="81"/>
    </row>
    <row r="135" spans="1:14" s="81" customFormat="1" ht="75" x14ac:dyDescent="0.45">
      <c r="A135" s="439" t="s">
        <v>153</v>
      </c>
      <c r="B135" s="443">
        <v>3600</v>
      </c>
      <c r="C135" s="487">
        <v>1</v>
      </c>
      <c r="D135" s="494">
        <v>1</v>
      </c>
      <c r="E135" s="440">
        <f t="shared" ref="E135:E141" si="32">B135*C135</f>
        <v>3600</v>
      </c>
      <c r="F135" s="444">
        <f t="shared" ref="F135:F141" si="33">E135</f>
        <v>3600</v>
      </c>
      <c r="G135" s="487">
        <f>C135</f>
        <v>1</v>
      </c>
      <c r="H135" s="446"/>
      <c r="I135" s="446"/>
      <c r="J135" s="496">
        <f t="shared" ref="J135:J144" si="34">(G135*B135*D135)</f>
        <v>3600</v>
      </c>
      <c r="K135" s="243" t="s">
        <v>373</v>
      </c>
    </row>
    <row r="136" spans="1:14" s="250" customFormat="1" ht="91.35" customHeight="1" x14ac:dyDescent="0.45">
      <c r="A136" s="439" t="s">
        <v>154</v>
      </c>
      <c r="B136" s="443">
        <v>1500</v>
      </c>
      <c r="C136" s="441">
        <v>1</v>
      </c>
      <c r="D136" s="494">
        <v>1</v>
      </c>
      <c r="E136" s="440">
        <f t="shared" si="32"/>
        <v>1500</v>
      </c>
      <c r="F136" s="444">
        <f t="shared" si="33"/>
        <v>1500</v>
      </c>
      <c r="G136" s="487">
        <f>C136</f>
        <v>1</v>
      </c>
      <c r="H136" s="501"/>
      <c r="I136" s="501"/>
      <c r="J136" s="496">
        <f t="shared" si="34"/>
        <v>1500</v>
      </c>
      <c r="K136" s="243" t="s">
        <v>374</v>
      </c>
      <c r="L136" s="81"/>
      <c r="M136" s="81"/>
      <c r="N136" s="81"/>
    </row>
    <row r="137" spans="1:14" ht="75" x14ac:dyDescent="0.45">
      <c r="A137" s="40" t="s">
        <v>155</v>
      </c>
      <c r="B137" s="154">
        <v>24000</v>
      </c>
      <c r="C137" s="218"/>
      <c r="D137" s="44">
        <v>1</v>
      </c>
      <c r="E137" s="43">
        <f t="shared" si="32"/>
        <v>0</v>
      </c>
      <c r="F137" s="59">
        <f t="shared" si="33"/>
        <v>0</v>
      </c>
      <c r="G137" s="450"/>
      <c r="J137" s="436">
        <f t="shared" si="34"/>
        <v>0</v>
      </c>
      <c r="K137" s="243"/>
      <c r="L137" s="81"/>
      <c r="M137" s="81"/>
      <c r="N137" s="81"/>
    </row>
    <row r="138" spans="1:14" ht="15" customHeight="1" x14ac:dyDescent="0.45">
      <c r="A138" s="40" t="s">
        <v>349</v>
      </c>
      <c r="B138" s="154">
        <v>30000</v>
      </c>
      <c r="C138" s="102"/>
      <c r="D138" s="44">
        <v>1</v>
      </c>
      <c r="E138" s="38">
        <f t="shared" si="32"/>
        <v>0</v>
      </c>
      <c r="F138" s="59">
        <f t="shared" si="33"/>
        <v>0</v>
      </c>
      <c r="G138" s="433"/>
      <c r="J138" s="436">
        <f t="shared" si="34"/>
        <v>0</v>
      </c>
      <c r="K138" s="81"/>
      <c r="L138" s="81"/>
      <c r="M138" s="81"/>
      <c r="N138" s="81"/>
    </row>
    <row r="139" spans="1:14" ht="15" customHeight="1" x14ac:dyDescent="0.45">
      <c r="A139" s="40" t="s">
        <v>156</v>
      </c>
      <c r="B139" s="154">
        <v>35000</v>
      </c>
      <c r="C139" s="102"/>
      <c r="D139" s="44">
        <v>1</v>
      </c>
      <c r="E139" s="38">
        <f t="shared" si="32"/>
        <v>0</v>
      </c>
      <c r="F139" s="59">
        <f t="shared" si="33"/>
        <v>0</v>
      </c>
      <c r="G139" s="433"/>
      <c r="J139" s="436">
        <f t="shared" si="34"/>
        <v>0</v>
      </c>
      <c r="K139" s="81"/>
    </row>
    <row r="140" spans="1:14" x14ac:dyDescent="0.45">
      <c r="A140" s="40" t="s">
        <v>350</v>
      </c>
      <c r="B140" s="154">
        <v>15000</v>
      </c>
      <c r="C140" s="102"/>
      <c r="D140" s="44">
        <v>1</v>
      </c>
      <c r="E140" s="38">
        <f t="shared" si="32"/>
        <v>0</v>
      </c>
      <c r="F140" s="59">
        <f t="shared" si="33"/>
        <v>0</v>
      </c>
      <c r="G140" s="433"/>
      <c r="J140" s="436">
        <f t="shared" si="34"/>
        <v>0</v>
      </c>
      <c r="K140" s="81"/>
    </row>
    <row r="141" spans="1:14" x14ac:dyDescent="0.45">
      <c r="A141" s="40" t="s">
        <v>362</v>
      </c>
      <c r="B141" s="154">
        <v>15000</v>
      </c>
      <c r="C141" s="102"/>
      <c r="D141" s="44">
        <v>1</v>
      </c>
      <c r="E141" s="38">
        <f t="shared" si="32"/>
        <v>0</v>
      </c>
      <c r="F141" s="59">
        <f t="shared" si="33"/>
        <v>0</v>
      </c>
      <c r="G141" s="433"/>
      <c r="J141" s="436">
        <f t="shared" si="34"/>
        <v>0</v>
      </c>
      <c r="K141" s="81"/>
    </row>
    <row r="142" spans="1:14" x14ac:dyDescent="0.45">
      <c r="A142" s="40" t="s">
        <v>363</v>
      </c>
      <c r="B142" s="154">
        <v>6000</v>
      </c>
      <c r="C142" s="102"/>
      <c r="D142" s="44">
        <v>1</v>
      </c>
      <c r="E142" s="38">
        <f>B142*C142</f>
        <v>0</v>
      </c>
      <c r="F142" s="59">
        <f>E142</f>
        <v>0</v>
      </c>
      <c r="G142" s="433"/>
      <c r="J142" s="436">
        <f t="shared" si="34"/>
        <v>0</v>
      </c>
      <c r="K142" s="81"/>
    </row>
    <row r="143" spans="1:14" x14ac:dyDescent="0.45">
      <c r="A143" s="40" t="s">
        <v>368</v>
      </c>
      <c r="B143" s="154">
        <v>20000</v>
      </c>
      <c r="C143" s="102"/>
      <c r="D143" s="44">
        <v>1</v>
      </c>
      <c r="E143" s="38">
        <f>B143*C143</f>
        <v>0</v>
      </c>
      <c r="F143" s="59">
        <f>E143</f>
        <v>0</v>
      </c>
      <c r="G143" s="433"/>
      <c r="J143" s="436">
        <f t="shared" si="34"/>
        <v>0</v>
      </c>
      <c r="K143" s="81"/>
    </row>
    <row r="144" spans="1:14" x14ac:dyDescent="0.45">
      <c r="A144" s="40" t="s">
        <v>367</v>
      </c>
      <c r="B144" s="154">
        <v>15000</v>
      </c>
      <c r="C144" s="102"/>
      <c r="D144" s="44">
        <v>1</v>
      </c>
      <c r="E144" s="38">
        <f>B144*C144</f>
        <v>0</v>
      </c>
      <c r="F144" s="59">
        <f>E144</f>
        <v>0</v>
      </c>
      <c r="G144" s="433"/>
      <c r="J144" s="436">
        <f t="shared" si="34"/>
        <v>0</v>
      </c>
      <c r="K144" s="81"/>
    </row>
    <row r="145" spans="1:11" ht="63.75" customHeight="1" thickBot="1" x14ac:dyDescent="0.85">
      <c r="A145" s="157" t="s">
        <v>18</v>
      </c>
      <c r="B145" s="17" t="s">
        <v>54</v>
      </c>
      <c r="C145" s="144" t="s">
        <v>90</v>
      </c>
      <c r="D145" s="17"/>
      <c r="E145" s="9" t="s">
        <v>56</v>
      </c>
      <c r="F145" s="136" t="s">
        <v>152</v>
      </c>
      <c r="G145" s="83" t="s">
        <v>81</v>
      </c>
      <c r="K145" s="81"/>
    </row>
    <row r="146" spans="1:11" ht="21.75" thickBot="1" x14ac:dyDescent="0.5">
      <c r="A146" s="54">
        <f>SUM(E147:E148)</f>
        <v>0</v>
      </c>
      <c r="B146" s="56" t="s">
        <v>61</v>
      </c>
      <c r="C146" s="143" t="s">
        <v>62</v>
      </c>
      <c r="D146" s="56"/>
      <c r="E146" s="57">
        <f>SUM(E147:E148)</f>
        <v>0</v>
      </c>
      <c r="F146" s="171">
        <f>SUM(F147:F148)</f>
        <v>0</v>
      </c>
      <c r="G146" s="258" t="s">
        <v>63</v>
      </c>
      <c r="H146" s="137">
        <f>SUM(H147:H148)</f>
        <v>0</v>
      </c>
      <c r="K146" s="81"/>
    </row>
    <row r="147" spans="1:11" ht="45" hidden="1" outlineLevel="1" x14ac:dyDescent="0.45">
      <c r="A147" s="42" t="s">
        <v>157</v>
      </c>
      <c r="B147" s="154">
        <v>19500</v>
      </c>
      <c r="C147" s="122"/>
      <c r="D147" s="44">
        <v>1</v>
      </c>
      <c r="E147" s="43">
        <f>B147*C147</f>
        <v>0</v>
      </c>
      <c r="F147" s="59">
        <f>E147</f>
        <v>0</v>
      </c>
      <c r="G147" s="122">
        <f>C147</f>
        <v>0</v>
      </c>
      <c r="H147" s="138"/>
      <c r="J147" s="256">
        <f>(G147*B147*D147)</f>
        <v>0</v>
      </c>
      <c r="K147" s="81"/>
    </row>
    <row r="148" spans="1:11" ht="49.35" hidden="1" customHeight="1" outlineLevel="1" x14ac:dyDescent="0.45">
      <c r="A148" s="40" t="s">
        <v>158</v>
      </c>
      <c r="B148" s="154">
        <v>0</v>
      </c>
      <c r="C148" s="102"/>
      <c r="D148" s="44">
        <v>1</v>
      </c>
      <c r="E148" s="43">
        <f>B148*C148</f>
        <v>0</v>
      </c>
      <c r="F148" s="59">
        <f>E148*0.85</f>
        <v>0</v>
      </c>
      <c r="G148" s="102">
        <f>C148</f>
        <v>0</v>
      </c>
      <c r="H148" s="138">
        <f>(G148*B148*D148)*0.85</f>
        <v>0</v>
      </c>
      <c r="K148" s="81"/>
    </row>
    <row r="149" spans="1:11" ht="87" customHeight="1" collapsed="1" thickBot="1" x14ac:dyDescent="0.85">
      <c r="A149" s="157" t="s">
        <v>159</v>
      </c>
      <c r="B149" s="17" t="s">
        <v>54</v>
      </c>
      <c r="C149" s="144" t="s">
        <v>90</v>
      </c>
      <c r="D149" s="17"/>
      <c r="E149" s="9" t="s">
        <v>56</v>
      </c>
      <c r="F149" s="136" t="s">
        <v>152</v>
      </c>
      <c r="G149" s="83" t="s">
        <v>81</v>
      </c>
      <c r="K149" s="81"/>
    </row>
    <row r="150" spans="1:11" ht="21.75" thickBot="1" x14ac:dyDescent="0.5">
      <c r="A150" s="54">
        <f>SUM(E151:E154)</f>
        <v>0</v>
      </c>
      <c r="B150" s="56" t="s">
        <v>61</v>
      </c>
      <c r="C150" s="143" t="s">
        <v>62</v>
      </c>
      <c r="D150" s="56"/>
      <c r="E150" s="57">
        <f>SUM(E151:E151)</f>
        <v>0</v>
      </c>
      <c r="F150" s="171">
        <f>SUM(F151:F152)</f>
        <v>0</v>
      </c>
      <c r="G150" s="258" t="s">
        <v>63</v>
      </c>
      <c r="H150" s="137">
        <f>SUM(H151:H154)</f>
        <v>0</v>
      </c>
      <c r="K150" s="81"/>
    </row>
    <row r="151" spans="1:11" ht="30" hidden="1" outlineLevel="1" x14ac:dyDescent="0.45">
      <c r="A151" s="40" t="s">
        <v>160</v>
      </c>
      <c r="B151" s="154">
        <v>13000</v>
      </c>
      <c r="C151" s="151"/>
      <c r="D151" s="44">
        <v>1</v>
      </c>
      <c r="E151" s="43">
        <f>B151*C151</f>
        <v>0</v>
      </c>
      <c r="F151" s="59">
        <f>E151</f>
        <v>0</v>
      </c>
      <c r="G151" s="114">
        <f>C151</f>
        <v>0</v>
      </c>
      <c r="H151" s="138"/>
      <c r="J151" s="256">
        <f>(G151*B151*D151)</f>
        <v>0</v>
      </c>
      <c r="K151" s="81"/>
    </row>
    <row r="152" spans="1:11" ht="30" hidden="1" outlineLevel="1" x14ac:dyDescent="0.45">
      <c r="A152" s="40" t="s">
        <v>161</v>
      </c>
      <c r="B152" s="154">
        <v>6500</v>
      </c>
      <c r="C152" s="102"/>
      <c r="D152" s="39">
        <v>1</v>
      </c>
      <c r="E152" s="38">
        <f>B152*C152</f>
        <v>0</v>
      </c>
      <c r="F152" s="59">
        <f>E152</f>
        <v>0</v>
      </c>
      <c r="G152" s="114">
        <f>C152</f>
        <v>0</v>
      </c>
      <c r="H152" s="138"/>
      <c r="J152" s="256">
        <f>(G152*B152*D152)</f>
        <v>0</v>
      </c>
      <c r="K152" s="81"/>
    </row>
    <row r="153" spans="1:11" ht="30" hidden="1" outlineLevel="1" x14ac:dyDescent="0.45">
      <c r="A153" s="40" t="s">
        <v>160</v>
      </c>
      <c r="B153" s="154">
        <v>10400</v>
      </c>
      <c r="C153" s="151"/>
      <c r="D153" s="39">
        <v>1</v>
      </c>
      <c r="E153" s="38">
        <f>B153*C153</f>
        <v>0</v>
      </c>
      <c r="F153" s="59">
        <f>E153*0.85</f>
        <v>0</v>
      </c>
      <c r="G153" s="111"/>
      <c r="H153" s="138">
        <f>(G153*B153*D153)*0.85</f>
        <v>0</v>
      </c>
      <c r="K153" s="81"/>
    </row>
    <row r="154" spans="1:11" hidden="1" outlineLevel="1" x14ac:dyDescent="0.45">
      <c r="A154" s="40"/>
      <c r="B154" s="154">
        <v>0</v>
      </c>
      <c r="C154" s="149">
        <v>0</v>
      </c>
      <c r="D154" s="39">
        <v>1</v>
      </c>
      <c r="E154" s="38">
        <f>B154*C154</f>
        <v>0</v>
      </c>
      <c r="F154" s="59">
        <f>E154*0.85</f>
        <v>0</v>
      </c>
      <c r="G154" s="111"/>
      <c r="H154" s="138">
        <f>(G154*B154*D154)*0.85</f>
        <v>0</v>
      </c>
      <c r="K154" s="81"/>
    </row>
    <row r="155" spans="1:11" hidden="1" outlineLevel="1" collapsed="1" x14ac:dyDescent="0.45">
      <c r="A155" s="399"/>
      <c r="B155" s="81"/>
      <c r="D155" s="81"/>
      <c r="E155" s="81"/>
      <c r="F155" s="81"/>
      <c r="K155" s="81"/>
    </row>
    <row r="156" spans="1:11" ht="83.45" customHeight="1" collapsed="1" thickBot="1" x14ac:dyDescent="0.85">
      <c r="A156" s="157" t="s">
        <v>162</v>
      </c>
      <c r="B156" s="17" t="s">
        <v>54</v>
      </c>
      <c r="C156" s="144" t="s">
        <v>90</v>
      </c>
      <c r="D156" s="17"/>
      <c r="E156" s="9" t="s">
        <v>56</v>
      </c>
      <c r="F156" s="136" t="s">
        <v>152</v>
      </c>
      <c r="G156" s="83" t="s">
        <v>81</v>
      </c>
      <c r="J156" s="256"/>
      <c r="K156" s="81"/>
    </row>
    <row r="157" spans="1:11" ht="21.75" thickBot="1" x14ac:dyDescent="0.5">
      <c r="A157" s="54">
        <f>SUM(E158:E162)</f>
        <v>19000</v>
      </c>
      <c r="B157" s="56" t="s">
        <v>61</v>
      </c>
      <c r="C157" s="143" t="s">
        <v>62</v>
      </c>
      <c r="D157" s="56"/>
      <c r="E157" s="57">
        <f>SUM(E158:E161)</f>
        <v>19000</v>
      </c>
      <c r="F157" s="171">
        <f>SUM(F158:F160)</f>
        <v>9000</v>
      </c>
      <c r="G157" s="258" t="s">
        <v>63</v>
      </c>
      <c r="H157" s="137">
        <f>SUM(H158:H161)</f>
        <v>0</v>
      </c>
      <c r="K157" s="81"/>
    </row>
    <row r="158" spans="1:11" x14ac:dyDescent="0.45">
      <c r="A158" s="486" t="s">
        <v>163</v>
      </c>
      <c r="B158" s="443">
        <v>13000</v>
      </c>
      <c r="C158" s="497">
        <v>0.5</v>
      </c>
      <c r="D158" s="494">
        <v>1</v>
      </c>
      <c r="E158" s="440">
        <f>B158*C158</f>
        <v>6500</v>
      </c>
      <c r="F158" s="444">
        <f t="shared" ref="F158:F163" si="35">E158</f>
        <v>6500</v>
      </c>
      <c r="G158" s="497">
        <f>C158</f>
        <v>0.5</v>
      </c>
      <c r="H158" s="445"/>
      <c r="I158" s="446"/>
      <c r="J158" s="498">
        <f>(G158*B158*D158)</f>
        <v>6500</v>
      </c>
      <c r="K158" s="81"/>
    </row>
    <row r="159" spans="1:11" x14ac:dyDescent="0.45">
      <c r="A159" s="486" t="s">
        <v>164</v>
      </c>
      <c r="B159" s="443">
        <v>5000</v>
      </c>
      <c r="C159" s="497">
        <v>0.5</v>
      </c>
      <c r="D159" s="494">
        <v>1</v>
      </c>
      <c r="E159" s="440">
        <f>B159*C159</f>
        <v>2500</v>
      </c>
      <c r="F159" s="444">
        <f t="shared" si="35"/>
        <v>2500</v>
      </c>
      <c r="G159" s="497">
        <f t="shared" ref="G159:G163" si="36">C159</f>
        <v>0.5</v>
      </c>
      <c r="H159" s="445"/>
      <c r="I159" s="446"/>
      <c r="J159" s="498">
        <f>(G159*B159*D159)</f>
        <v>2500</v>
      </c>
      <c r="K159" s="81"/>
    </row>
    <row r="160" spans="1:11" x14ac:dyDescent="0.45">
      <c r="A160" s="40" t="s">
        <v>165</v>
      </c>
      <c r="B160" s="154">
        <v>35000</v>
      </c>
      <c r="C160" s="451"/>
      <c r="D160" s="39">
        <v>1</v>
      </c>
      <c r="E160" s="38">
        <f>B160*C160</f>
        <v>0</v>
      </c>
      <c r="F160" s="59">
        <f t="shared" si="35"/>
        <v>0</v>
      </c>
      <c r="G160" s="452">
        <f t="shared" si="36"/>
        <v>0</v>
      </c>
      <c r="J160" s="425"/>
      <c r="K160" s="81"/>
    </row>
    <row r="161" spans="1:12" x14ac:dyDescent="0.45">
      <c r="A161" s="499" t="s">
        <v>166</v>
      </c>
      <c r="B161" s="500">
        <v>20000</v>
      </c>
      <c r="C161" s="497">
        <v>0.5</v>
      </c>
      <c r="D161" s="442">
        <v>1</v>
      </c>
      <c r="E161" s="443">
        <f>B161*C161</f>
        <v>10000</v>
      </c>
      <c r="F161" s="444">
        <f t="shared" si="35"/>
        <v>10000</v>
      </c>
      <c r="G161" s="497">
        <f t="shared" si="36"/>
        <v>0.5</v>
      </c>
      <c r="H161" s="445"/>
      <c r="I161" s="446"/>
      <c r="J161" s="496">
        <f>(G161*B161*D161)</f>
        <v>10000</v>
      </c>
      <c r="K161" s="81"/>
    </row>
    <row r="162" spans="1:12" hidden="1" outlineLevel="1" x14ac:dyDescent="0.45">
      <c r="A162" s="40"/>
      <c r="B162" s="154">
        <v>0</v>
      </c>
      <c r="C162" s="451">
        <v>0.5</v>
      </c>
      <c r="D162" s="39"/>
      <c r="E162" s="38">
        <f>B162*C162</f>
        <v>0</v>
      </c>
      <c r="F162" s="59">
        <f t="shared" si="35"/>
        <v>0</v>
      </c>
      <c r="G162" s="452">
        <f t="shared" si="36"/>
        <v>0.5</v>
      </c>
      <c r="J162" s="256">
        <f>(G162*B162*D162)*0.95</f>
        <v>0</v>
      </c>
      <c r="K162" s="81"/>
    </row>
    <row r="163" spans="1:12" hidden="1" outlineLevel="1" x14ac:dyDescent="0.45">
      <c r="A163" s="399"/>
      <c r="B163" s="81"/>
      <c r="C163" s="451">
        <v>0.5</v>
      </c>
      <c r="D163" s="81"/>
      <c r="E163" s="81"/>
      <c r="F163" s="59">
        <f t="shared" si="35"/>
        <v>0</v>
      </c>
      <c r="G163" s="452">
        <f t="shared" si="36"/>
        <v>0.5</v>
      </c>
      <c r="J163" s="256">
        <f>(G163*B163*D163)*0.95</f>
        <v>0</v>
      </c>
      <c r="K163" s="81"/>
    </row>
    <row r="164" spans="1:12" ht="63.75" customHeight="1" collapsed="1" thickBot="1" x14ac:dyDescent="0.85">
      <c r="A164" s="157" t="s">
        <v>21</v>
      </c>
      <c r="B164" s="17" t="s">
        <v>54</v>
      </c>
      <c r="C164" s="144" t="s">
        <v>90</v>
      </c>
      <c r="D164" s="17"/>
      <c r="E164" s="9" t="s">
        <v>56</v>
      </c>
      <c r="F164" s="136" t="s">
        <v>57</v>
      </c>
      <c r="G164" s="83" t="s">
        <v>81</v>
      </c>
      <c r="K164" s="81"/>
    </row>
    <row r="165" spans="1:12" ht="21.75" thickBot="1" x14ac:dyDescent="0.5">
      <c r="A165" s="54">
        <f>SUM(E166:E180)</f>
        <v>0</v>
      </c>
      <c r="B165" s="56" t="s">
        <v>61</v>
      </c>
      <c r="C165" s="143" t="s">
        <v>62</v>
      </c>
      <c r="D165" s="56"/>
      <c r="E165" s="57">
        <f>SUM(E166:E167)</f>
        <v>0</v>
      </c>
      <c r="F165" s="171">
        <f>SUM(F166:F172)</f>
        <v>0</v>
      </c>
      <c r="G165" s="258" t="s">
        <v>63</v>
      </c>
      <c r="H165" s="137">
        <f>SUM(H166:H183)</f>
        <v>0</v>
      </c>
      <c r="K165" s="81"/>
    </row>
    <row r="166" spans="1:12" ht="30" x14ac:dyDescent="0.45">
      <c r="A166" s="486" t="s">
        <v>167</v>
      </c>
      <c r="B166" s="443">
        <v>40000</v>
      </c>
      <c r="C166" s="487">
        <v>0</v>
      </c>
      <c r="D166" s="442">
        <v>1</v>
      </c>
      <c r="E166" s="440">
        <f t="shared" ref="E166:E176" si="37">B166*C166</f>
        <v>0</v>
      </c>
      <c r="F166" s="444">
        <f>E166</f>
        <v>0</v>
      </c>
      <c r="G166" s="487">
        <f>C166</f>
        <v>0</v>
      </c>
      <c r="J166" s="436">
        <f t="shared" ref="J166:J183" si="38">(G166*B166*D166)</f>
        <v>0</v>
      </c>
      <c r="K166" s="81"/>
    </row>
    <row r="167" spans="1:12" ht="30" x14ac:dyDescent="0.45">
      <c r="A167" s="40" t="s">
        <v>168</v>
      </c>
      <c r="B167" s="154">
        <v>50000</v>
      </c>
      <c r="C167" s="114"/>
      <c r="D167" s="39">
        <v>1</v>
      </c>
      <c r="E167" s="38">
        <f t="shared" si="37"/>
        <v>0</v>
      </c>
      <c r="F167" s="59">
        <f>E167</f>
        <v>0</v>
      </c>
      <c r="G167" s="438">
        <f t="shared" ref="G167:G183" si="39">C167</f>
        <v>0</v>
      </c>
      <c r="J167" s="256">
        <f t="shared" si="38"/>
        <v>0</v>
      </c>
      <c r="K167" s="81"/>
    </row>
    <row r="168" spans="1:12" ht="30" x14ac:dyDescent="0.45">
      <c r="A168" s="454" t="s">
        <v>169</v>
      </c>
      <c r="B168" s="154">
        <v>1500</v>
      </c>
      <c r="C168" s="114"/>
      <c r="D168" s="39">
        <v>1</v>
      </c>
      <c r="E168" s="38">
        <f t="shared" si="37"/>
        <v>0</v>
      </c>
      <c r="F168" s="59">
        <f t="shared" ref="F168:F176" si="40">E168*0.85</f>
        <v>0</v>
      </c>
      <c r="G168" s="438">
        <f t="shared" si="39"/>
        <v>0</v>
      </c>
      <c r="J168" s="436">
        <f t="shared" si="38"/>
        <v>0</v>
      </c>
      <c r="K168" s="81"/>
    </row>
    <row r="169" spans="1:12" x14ac:dyDescent="0.45">
      <c r="A169" s="426" t="s">
        <v>326</v>
      </c>
      <c r="B169" s="154">
        <v>25000</v>
      </c>
      <c r="C169" s="114"/>
      <c r="D169" s="39">
        <v>1</v>
      </c>
      <c r="E169" s="38">
        <f t="shared" si="37"/>
        <v>0</v>
      </c>
      <c r="F169" s="59">
        <f t="shared" si="40"/>
        <v>0</v>
      </c>
      <c r="G169" s="438">
        <f t="shared" si="39"/>
        <v>0</v>
      </c>
      <c r="J169" s="436">
        <f t="shared" si="38"/>
        <v>0</v>
      </c>
      <c r="K169" s="81"/>
    </row>
    <row r="170" spans="1:12" s="250" customFormat="1" x14ac:dyDescent="0.45">
      <c r="A170" s="426" t="s">
        <v>332</v>
      </c>
      <c r="B170" s="154">
        <v>8000</v>
      </c>
      <c r="C170" s="262"/>
      <c r="D170" s="261">
        <v>1</v>
      </c>
      <c r="E170" s="260">
        <f>B170*C170</f>
        <v>0</v>
      </c>
      <c r="F170" s="252">
        <f>E170*0.85</f>
        <v>0</v>
      </c>
      <c r="G170" s="438">
        <f t="shared" si="39"/>
        <v>0</v>
      </c>
      <c r="I170" s="251"/>
      <c r="J170" s="436">
        <f t="shared" si="38"/>
        <v>0</v>
      </c>
      <c r="K170" s="250" t="s">
        <v>170</v>
      </c>
    </row>
    <row r="171" spans="1:12" s="250" customFormat="1" x14ac:dyDescent="0.45">
      <c r="A171" s="426" t="s">
        <v>330</v>
      </c>
      <c r="B171" s="154">
        <v>1500</v>
      </c>
      <c r="C171" s="262"/>
      <c r="D171" s="261">
        <v>1</v>
      </c>
      <c r="E171" s="260">
        <f t="shared" si="37"/>
        <v>0</v>
      </c>
      <c r="F171" s="252">
        <f t="shared" si="40"/>
        <v>0</v>
      </c>
      <c r="G171" s="438">
        <f t="shared" si="39"/>
        <v>0</v>
      </c>
      <c r="I171" s="251"/>
      <c r="J171" s="436">
        <f t="shared" si="38"/>
        <v>0</v>
      </c>
      <c r="K171" s="250" t="s">
        <v>170</v>
      </c>
    </row>
    <row r="172" spans="1:12" s="250" customFormat="1" x14ac:dyDescent="0.45">
      <c r="A172" s="426" t="s">
        <v>337</v>
      </c>
      <c r="B172" s="154">
        <v>8000</v>
      </c>
      <c r="C172" s="262"/>
      <c r="D172" s="261">
        <v>1</v>
      </c>
      <c r="E172" s="260">
        <f t="shared" si="37"/>
        <v>0</v>
      </c>
      <c r="F172" s="252">
        <f>+E172</f>
        <v>0</v>
      </c>
      <c r="G172" s="438">
        <f t="shared" si="39"/>
        <v>0</v>
      </c>
      <c r="I172" s="251"/>
      <c r="J172" s="436">
        <f t="shared" si="38"/>
        <v>0</v>
      </c>
    </row>
    <row r="173" spans="1:12" x14ac:dyDescent="0.45">
      <c r="A173" s="426" t="s">
        <v>338</v>
      </c>
      <c r="B173" s="154">
        <v>13000</v>
      </c>
      <c r="C173" s="114"/>
      <c r="D173" s="39">
        <v>1</v>
      </c>
      <c r="E173" s="38">
        <f t="shared" si="37"/>
        <v>0</v>
      </c>
      <c r="F173" s="59">
        <f t="shared" si="40"/>
        <v>0</v>
      </c>
      <c r="G173" s="438">
        <f t="shared" si="39"/>
        <v>0</v>
      </c>
      <c r="J173" s="436">
        <f t="shared" si="38"/>
        <v>0</v>
      </c>
      <c r="K173" s="234"/>
    </row>
    <row r="174" spans="1:12" x14ac:dyDescent="0.45">
      <c r="A174" s="426" t="s">
        <v>339</v>
      </c>
      <c r="B174" s="154">
        <v>20000</v>
      </c>
      <c r="C174" s="115"/>
      <c r="D174" s="39">
        <v>1</v>
      </c>
      <c r="E174" s="38">
        <f t="shared" si="37"/>
        <v>0</v>
      </c>
      <c r="F174" s="59">
        <f t="shared" si="40"/>
        <v>0</v>
      </c>
      <c r="G174" s="438">
        <f t="shared" si="39"/>
        <v>0</v>
      </c>
      <c r="J174" s="436">
        <f t="shared" si="38"/>
        <v>0</v>
      </c>
      <c r="K174" s="81"/>
    </row>
    <row r="175" spans="1:12" x14ac:dyDescent="0.45">
      <c r="A175" s="426" t="s">
        <v>340</v>
      </c>
      <c r="B175" s="154">
        <v>20000</v>
      </c>
      <c r="C175" s="114"/>
      <c r="D175" s="39">
        <v>1</v>
      </c>
      <c r="E175" s="38">
        <f t="shared" si="37"/>
        <v>0</v>
      </c>
      <c r="F175" s="59">
        <f t="shared" si="40"/>
        <v>0</v>
      </c>
      <c r="G175" s="438">
        <f t="shared" si="39"/>
        <v>0</v>
      </c>
      <c r="J175" s="436">
        <f t="shared" si="38"/>
        <v>0</v>
      </c>
      <c r="K175" s="81"/>
      <c r="L175" s="81"/>
    </row>
    <row r="176" spans="1:12" x14ac:dyDescent="0.45">
      <c r="A176" s="426" t="s">
        <v>341</v>
      </c>
      <c r="B176" s="154">
        <v>30000</v>
      </c>
      <c r="C176" s="114"/>
      <c r="D176" s="39">
        <v>1</v>
      </c>
      <c r="E176" s="38">
        <f t="shared" si="37"/>
        <v>0</v>
      </c>
      <c r="F176" s="59">
        <f t="shared" si="40"/>
        <v>0</v>
      </c>
      <c r="G176" s="438">
        <f t="shared" si="39"/>
        <v>0</v>
      </c>
      <c r="J176" s="436">
        <f t="shared" si="38"/>
        <v>0</v>
      </c>
      <c r="K176" s="81"/>
      <c r="L176" s="81"/>
    </row>
    <row r="177" spans="1:12" x14ac:dyDescent="0.45">
      <c r="A177" s="426" t="s">
        <v>342</v>
      </c>
      <c r="B177" s="154">
        <v>15000</v>
      </c>
      <c r="C177" s="114"/>
      <c r="D177" s="39">
        <v>1</v>
      </c>
      <c r="E177" s="38"/>
      <c r="F177" s="59"/>
      <c r="G177" s="438">
        <f t="shared" si="39"/>
        <v>0</v>
      </c>
      <c r="J177" s="436">
        <f t="shared" si="38"/>
        <v>0</v>
      </c>
      <c r="K177" s="81"/>
      <c r="L177" s="81"/>
    </row>
    <row r="178" spans="1:12" x14ac:dyDescent="0.45">
      <c r="A178" s="455" t="s">
        <v>344</v>
      </c>
      <c r="B178" s="43">
        <v>20000</v>
      </c>
      <c r="C178" s="114"/>
      <c r="D178" s="39">
        <v>1</v>
      </c>
      <c r="E178" s="38"/>
      <c r="F178" s="59"/>
      <c r="G178" s="438">
        <f t="shared" si="39"/>
        <v>0</v>
      </c>
      <c r="J178" s="436">
        <f t="shared" si="38"/>
        <v>0</v>
      </c>
      <c r="K178" s="81"/>
      <c r="L178" s="81"/>
    </row>
    <row r="179" spans="1:12" x14ac:dyDescent="0.45">
      <c r="A179" s="455" t="s">
        <v>345</v>
      </c>
      <c r="B179" s="43">
        <v>20000</v>
      </c>
      <c r="C179" s="114"/>
      <c r="D179" s="39">
        <v>1</v>
      </c>
      <c r="E179" s="38"/>
      <c r="F179" s="59"/>
      <c r="G179" s="438">
        <f t="shared" si="39"/>
        <v>0</v>
      </c>
      <c r="J179" s="436">
        <f t="shared" si="38"/>
        <v>0</v>
      </c>
      <c r="K179" s="81"/>
      <c r="L179" s="81"/>
    </row>
    <row r="180" spans="1:12" outlineLevel="1" x14ac:dyDescent="0.45">
      <c r="A180" s="456" t="s">
        <v>358</v>
      </c>
      <c r="B180" s="43">
        <v>20000</v>
      </c>
      <c r="C180" s="114"/>
      <c r="D180" s="39">
        <v>1</v>
      </c>
      <c r="E180" s="38"/>
      <c r="F180" s="59"/>
      <c r="G180" s="438">
        <f t="shared" si="39"/>
        <v>0</v>
      </c>
      <c r="J180" s="436">
        <f t="shared" si="38"/>
        <v>0</v>
      </c>
      <c r="K180" s="81"/>
      <c r="L180" s="81"/>
    </row>
    <row r="181" spans="1:12" outlineLevel="1" x14ac:dyDescent="0.45">
      <c r="A181" s="456" t="s">
        <v>359</v>
      </c>
      <c r="B181" s="43">
        <v>20000</v>
      </c>
      <c r="C181" s="114"/>
      <c r="D181" s="39">
        <v>1</v>
      </c>
      <c r="E181" s="38"/>
      <c r="F181" s="59"/>
      <c r="G181" s="438">
        <f t="shared" si="39"/>
        <v>0</v>
      </c>
      <c r="J181" s="436">
        <f t="shared" si="38"/>
        <v>0</v>
      </c>
      <c r="K181" s="81"/>
      <c r="L181" s="81"/>
    </row>
    <row r="182" spans="1:12" outlineLevel="1" x14ac:dyDescent="0.45">
      <c r="A182" s="426" t="s">
        <v>360</v>
      </c>
      <c r="B182" s="43">
        <v>30000</v>
      </c>
      <c r="C182" s="114"/>
      <c r="D182" s="39">
        <v>1</v>
      </c>
      <c r="E182" s="38"/>
      <c r="F182" s="59"/>
      <c r="G182" s="438">
        <f t="shared" si="39"/>
        <v>0</v>
      </c>
      <c r="J182" s="436">
        <f t="shared" si="38"/>
        <v>0</v>
      </c>
      <c r="K182" s="81"/>
      <c r="L182" s="81"/>
    </row>
    <row r="183" spans="1:12" ht="30" outlineLevel="1" x14ac:dyDescent="0.45">
      <c r="A183" s="426" t="s">
        <v>369</v>
      </c>
      <c r="B183" s="43">
        <v>8000</v>
      </c>
      <c r="C183" s="114"/>
      <c r="D183" s="39">
        <v>1</v>
      </c>
      <c r="E183" s="38"/>
      <c r="F183" s="59"/>
      <c r="G183" s="438">
        <f t="shared" si="39"/>
        <v>0</v>
      </c>
      <c r="J183" s="436">
        <f t="shared" si="38"/>
        <v>0</v>
      </c>
      <c r="K183" s="81"/>
      <c r="L183" s="81"/>
    </row>
    <row r="184" spans="1:12" ht="95.45" customHeight="1" thickBot="1" x14ac:dyDescent="0.85">
      <c r="A184" s="157" t="s">
        <v>171</v>
      </c>
      <c r="B184" s="17" t="s">
        <v>54</v>
      </c>
      <c r="C184" s="144" t="s">
        <v>90</v>
      </c>
      <c r="D184" s="17"/>
      <c r="E184" s="9" t="s">
        <v>56</v>
      </c>
      <c r="F184" s="136" t="s">
        <v>57</v>
      </c>
      <c r="G184" s="83" t="s">
        <v>81</v>
      </c>
      <c r="K184" s="81"/>
      <c r="L184" s="81"/>
    </row>
    <row r="185" spans="1:12" ht="21.75" thickBot="1" x14ac:dyDescent="0.5">
      <c r="A185" s="54">
        <f>SUM(E186:E200)</f>
        <v>0</v>
      </c>
      <c r="B185" s="56" t="s">
        <v>61</v>
      </c>
      <c r="C185" s="143" t="s">
        <v>62</v>
      </c>
      <c r="D185" s="56"/>
      <c r="E185" s="57">
        <f>SUM(E186:E200)</f>
        <v>0</v>
      </c>
      <c r="F185" s="171">
        <f>SUM(F186:F201)</f>
        <v>0</v>
      </c>
      <c r="G185" s="258" t="s">
        <v>63</v>
      </c>
      <c r="H185" s="137">
        <f>SUM(H186:H200)</f>
        <v>0</v>
      </c>
      <c r="K185" s="81"/>
      <c r="L185" s="81"/>
    </row>
    <row r="186" spans="1:12" ht="30" x14ac:dyDescent="0.45">
      <c r="A186" s="418" t="s">
        <v>172</v>
      </c>
      <c r="B186" s="431">
        <v>8000</v>
      </c>
      <c r="C186" s="449"/>
      <c r="D186" s="421">
        <v>1</v>
      </c>
      <c r="E186" s="419">
        <f>B186*C186</f>
        <v>0</v>
      </c>
      <c r="F186" s="422">
        <f>E186</f>
        <v>0</v>
      </c>
      <c r="G186" s="449">
        <v>0</v>
      </c>
      <c r="J186" s="436">
        <f>(G186*B186*D186)</f>
        <v>0</v>
      </c>
      <c r="K186" s="255"/>
      <c r="L186" s="255"/>
    </row>
    <row r="187" spans="1:12" ht="45" x14ac:dyDescent="0.45">
      <c r="A187" s="418" t="s">
        <v>347</v>
      </c>
      <c r="B187" s="431">
        <v>35000</v>
      </c>
      <c r="C187" s="449"/>
      <c r="D187" s="421">
        <v>1</v>
      </c>
      <c r="E187" s="419">
        <f>B187*C187</f>
        <v>0</v>
      </c>
      <c r="F187" s="422">
        <f>E187</f>
        <v>0</v>
      </c>
      <c r="G187" s="433">
        <v>0</v>
      </c>
      <c r="J187" s="436">
        <f>(G187*B187*D187)</f>
        <v>0</v>
      </c>
      <c r="K187" s="255"/>
      <c r="L187" s="255"/>
    </row>
    <row r="188" spans="1:12" ht="45" x14ac:dyDescent="0.45">
      <c r="A188" s="418" t="s">
        <v>173</v>
      </c>
      <c r="B188" s="431">
        <v>800</v>
      </c>
      <c r="C188" s="449"/>
      <c r="D188" s="421">
        <v>1</v>
      </c>
      <c r="E188" s="431">
        <f t="shared" ref="E188:E200" si="41">B188*C188</f>
        <v>0</v>
      </c>
      <c r="F188" s="422">
        <f t="shared" ref="F188:F200" si="42">E188</f>
        <v>0</v>
      </c>
      <c r="G188" s="449">
        <v>0</v>
      </c>
      <c r="I188" s="416"/>
      <c r="J188" s="436">
        <f>(G188*B188*D188)</f>
        <v>0</v>
      </c>
      <c r="K188" s="81"/>
      <c r="L188" s="81"/>
    </row>
    <row r="189" spans="1:12" x14ac:dyDescent="0.45">
      <c r="A189" s="426" t="s">
        <v>174</v>
      </c>
      <c r="B189" s="431">
        <v>1300</v>
      </c>
      <c r="C189" s="449"/>
      <c r="D189" s="421">
        <v>1</v>
      </c>
      <c r="E189" s="431">
        <f t="shared" si="41"/>
        <v>0</v>
      </c>
      <c r="F189" s="422">
        <f t="shared" si="42"/>
        <v>0</v>
      </c>
      <c r="G189" s="449">
        <f t="shared" ref="G189:G194" si="43">C189</f>
        <v>0</v>
      </c>
      <c r="J189" s="436">
        <f>(G189*B189*D189)</f>
        <v>0</v>
      </c>
      <c r="K189" s="81"/>
      <c r="L189" s="81"/>
    </row>
    <row r="190" spans="1:12" s="81" customFormat="1" ht="30" x14ac:dyDescent="0.45">
      <c r="A190" s="426" t="s">
        <v>175</v>
      </c>
      <c r="B190" s="431"/>
      <c r="C190" s="457"/>
      <c r="D190" s="421">
        <v>1</v>
      </c>
      <c r="E190" s="431">
        <f t="shared" si="41"/>
        <v>0</v>
      </c>
      <c r="F190" s="422">
        <f t="shared" si="42"/>
        <v>0</v>
      </c>
      <c r="G190" s="449">
        <f t="shared" si="43"/>
        <v>0</v>
      </c>
      <c r="I190" s="211"/>
      <c r="J190" s="425"/>
    </row>
    <row r="191" spans="1:12" x14ac:dyDescent="0.45">
      <c r="A191" s="426" t="s">
        <v>176</v>
      </c>
      <c r="B191" s="419">
        <v>900</v>
      </c>
      <c r="C191" s="453"/>
      <c r="D191" s="421">
        <v>1</v>
      </c>
      <c r="E191" s="431">
        <f t="shared" si="41"/>
        <v>0</v>
      </c>
      <c r="F191" s="422">
        <f t="shared" si="42"/>
        <v>0</v>
      </c>
      <c r="G191" s="449">
        <f t="shared" si="43"/>
        <v>0</v>
      </c>
      <c r="I191" s="416"/>
      <c r="J191" s="436">
        <f>(G191*B191*D191)</f>
        <v>0</v>
      </c>
      <c r="K191" s="81"/>
      <c r="L191" s="81"/>
    </row>
    <row r="192" spans="1:12" x14ac:dyDescent="0.45">
      <c r="A192" s="426" t="s">
        <v>331</v>
      </c>
      <c r="B192" s="419">
        <v>400</v>
      </c>
      <c r="C192" s="453"/>
      <c r="D192" s="421">
        <v>1</v>
      </c>
      <c r="E192" s="431">
        <f>B192*C192</f>
        <v>0</v>
      </c>
      <c r="F192" s="422">
        <f>E192</f>
        <v>0</v>
      </c>
      <c r="G192" s="449">
        <f t="shared" si="43"/>
        <v>0</v>
      </c>
      <c r="J192" s="436">
        <f>(G192*B192*D192)</f>
        <v>0</v>
      </c>
      <c r="K192" s="81"/>
      <c r="L192" s="81"/>
    </row>
    <row r="193" spans="1:13" x14ac:dyDescent="0.45">
      <c r="A193" s="426" t="s">
        <v>177</v>
      </c>
      <c r="B193" s="419">
        <v>400</v>
      </c>
      <c r="C193" s="453"/>
      <c r="D193" s="421">
        <v>1</v>
      </c>
      <c r="E193" s="431">
        <f t="shared" si="41"/>
        <v>0</v>
      </c>
      <c r="F193" s="422">
        <f t="shared" si="42"/>
        <v>0</v>
      </c>
      <c r="G193" s="449">
        <f t="shared" si="43"/>
        <v>0</v>
      </c>
      <c r="J193" s="436">
        <f>(G193*B193*D193)</f>
        <v>0</v>
      </c>
      <c r="K193" s="81"/>
      <c r="L193" s="81"/>
    </row>
    <row r="194" spans="1:13" x14ac:dyDescent="0.45">
      <c r="A194" s="426" t="s">
        <v>178</v>
      </c>
      <c r="B194" s="431">
        <v>600</v>
      </c>
      <c r="C194" s="457"/>
      <c r="D194" s="421">
        <v>1</v>
      </c>
      <c r="E194" s="431">
        <f t="shared" si="41"/>
        <v>0</v>
      </c>
      <c r="F194" s="422">
        <f t="shared" si="42"/>
        <v>0</v>
      </c>
      <c r="G194" s="449">
        <f t="shared" si="43"/>
        <v>0</v>
      </c>
      <c r="H194" s="425"/>
      <c r="J194" s="138">
        <f t="shared" ref="J194:J200" si="44">(G194*B194*D194)</f>
        <v>0</v>
      </c>
      <c r="K194" s="81"/>
      <c r="L194" s="81"/>
      <c r="M194" s="81"/>
    </row>
    <row r="195" spans="1:13" x14ac:dyDescent="0.45">
      <c r="A195" s="426" t="s">
        <v>179</v>
      </c>
      <c r="B195" s="431"/>
      <c r="C195" s="457"/>
      <c r="D195" s="421">
        <v>1</v>
      </c>
      <c r="E195" s="431">
        <f t="shared" si="41"/>
        <v>0</v>
      </c>
      <c r="F195" s="422">
        <f t="shared" si="42"/>
        <v>0</v>
      </c>
      <c r="G195" s="428">
        <f t="shared" ref="G195:G200" si="45">C195</f>
        <v>0</v>
      </c>
      <c r="H195" s="425"/>
      <c r="J195" s="138">
        <f t="shared" si="44"/>
        <v>0</v>
      </c>
      <c r="K195" s="81"/>
      <c r="L195" s="81"/>
      <c r="M195" s="81"/>
    </row>
    <row r="196" spans="1:13" ht="30" x14ac:dyDescent="0.45">
      <c r="A196" s="40" t="s">
        <v>180</v>
      </c>
      <c r="B196" s="38"/>
      <c r="C196" s="124"/>
      <c r="D196" s="44">
        <v>1</v>
      </c>
      <c r="E196" s="38">
        <f t="shared" si="41"/>
        <v>0</v>
      </c>
      <c r="F196" s="59">
        <f t="shared" si="42"/>
        <v>0</v>
      </c>
      <c r="G196" s="150">
        <f t="shared" si="45"/>
        <v>0</v>
      </c>
      <c r="J196" s="138">
        <f t="shared" si="44"/>
        <v>0</v>
      </c>
      <c r="K196" s="81"/>
      <c r="L196" s="81"/>
      <c r="M196" s="81"/>
    </row>
    <row r="197" spans="1:13" x14ac:dyDescent="0.45">
      <c r="A197" s="40" t="s">
        <v>181</v>
      </c>
      <c r="B197" s="38">
        <v>3000</v>
      </c>
      <c r="C197" s="124"/>
      <c r="D197" s="44">
        <v>1</v>
      </c>
      <c r="E197" s="38">
        <f t="shared" si="41"/>
        <v>0</v>
      </c>
      <c r="F197" s="59">
        <f t="shared" si="42"/>
        <v>0</v>
      </c>
      <c r="G197" s="124">
        <f>C197</f>
        <v>0</v>
      </c>
      <c r="J197" s="138">
        <f t="shared" si="44"/>
        <v>0</v>
      </c>
      <c r="K197" s="81"/>
      <c r="L197" s="81"/>
      <c r="M197" s="81"/>
    </row>
    <row r="198" spans="1:13" x14ac:dyDescent="0.4">
      <c r="A198" s="11" t="s">
        <v>182</v>
      </c>
      <c r="B198" s="38">
        <v>1400</v>
      </c>
      <c r="C198" s="124"/>
      <c r="D198" s="44">
        <v>1</v>
      </c>
      <c r="E198" s="38">
        <f t="shared" si="41"/>
        <v>0</v>
      </c>
      <c r="F198" s="59">
        <f t="shared" si="42"/>
        <v>0</v>
      </c>
      <c r="G198" s="124">
        <f>C198</f>
        <v>0</v>
      </c>
      <c r="J198" s="138">
        <f t="shared" si="44"/>
        <v>0</v>
      </c>
      <c r="K198" s="81"/>
      <c r="L198" s="81"/>
      <c r="M198" s="81"/>
    </row>
    <row r="199" spans="1:13" x14ac:dyDescent="0.4">
      <c r="A199" s="11" t="s">
        <v>183</v>
      </c>
      <c r="B199" s="38"/>
      <c r="C199" s="150"/>
      <c r="D199" s="44">
        <v>1</v>
      </c>
      <c r="E199" s="38">
        <f t="shared" si="41"/>
        <v>0</v>
      </c>
      <c r="F199" s="59">
        <f t="shared" si="42"/>
        <v>0</v>
      </c>
      <c r="G199" s="150">
        <f t="shared" si="45"/>
        <v>0</v>
      </c>
      <c r="J199" s="138">
        <f t="shared" si="44"/>
        <v>0</v>
      </c>
      <c r="K199" s="81"/>
      <c r="L199" s="81"/>
      <c r="M199" s="81"/>
    </row>
    <row r="200" spans="1:13" x14ac:dyDescent="0.4">
      <c r="A200" s="11" t="s">
        <v>184</v>
      </c>
      <c r="B200" s="38"/>
      <c r="C200" s="124"/>
      <c r="D200" s="44">
        <v>1</v>
      </c>
      <c r="E200" s="38">
        <f t="shared" si="41"/>
        <v>0</v>
      </c>
      <c r="F200" s="59">
        <f t="shared" si="42"/>
        <v>0</v>
      </c>
      <c r="G200" s="124">
        <f t="shared" si="45"/>
        <v>0</v>
      </c>
      <c r="J200" s="138">
        <f t="shared" si="44"/>
        <v>0</v>
      </c>
      <c r="K200" s="81"/>
      <c r="L200" s="81"/>
      <c r="M200" s="81"/>
    </row>
  </sheetData>
  <mergeCells count="9">
    <mergeCell ref="A4:C4"/>
    <mergeCell ref="J7:L7"/>
    <mergeCell ref="J8:L8"/>
    <mergeCell ref="H5:H7"/>
    <mergeCell ref="K118:K119"/>
    <mergeCell ref="K114:K115"/>
    <mergeCell ref="K116:K117"/>
    <mergeCell ref="K112:K113"/>
    <mergeCell ref="A7:E7"/>
  </mergeCells>
  <hyperlinks>
    <hyperlink ref="A4" r:id="rId1" xr:uid="{00000000-0004-0000-0100-000000000000}"/>
    <hyperlink ref="A3" r:id="rId2" xr:uid="{00000000-0004-0000-0100-000001000000}"/>
  </hyperlinks>
  <pageMargins left="0.31496062992125984" right="0.19685039370078741" top="0.27559055118110237" bottom="0.19685039370078741" header="0.19685039370078741" footer="0.11811023622047245"/>
  <pageSetup paperSize="9" scale="62" fitToHeight="0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29"/>
  <sheetViews>
    <sheetView topLeftCell="A51" zoomScale="82" zoomScaleNormal="94" workbookViewId="0">
      <selection activeCell="F8" sqref="F8:H8"/>
    </sheetView>
  </sheetViews>
  <sheetFormatPr defaultColWidth="9" defaultRowHeight="21.4" outlineLevelRow="1" x14ac:dyDescent="0.8"/>
  <cols>
    <col min="1" max="1" width="57.59765625" style="48" bestFit="1" customWidth="1"/>
    <col min="2" max="2" width="22.46484375" customWidth="1"/>
    <col min="3" max="3" width="26.06640625" style="315" bestFit="1" customWidth="1"/>
    <col min="4" max="4" width="17.19921875" customWidth="1"/>
    <col min="5" max="5" width="23.3984375" style="282" customWidth="1"/>
    <col min="6" max="6" width="11.3984375" style="163" bestFit="1" customWidth="1"/>
    <col min="7" max="7" width="3.19921875" style="200" customWidth="1"/>
    <col min="8" max="8" width="10.19921875" style="255" bestFit="1" customWidth="1"/>
    <col min="9" max="9" width="8.46484375" bestFit="1" customWidth="1"/>
    <col min="10" max="10" width="34.59765625" customWidth="1"/>
    <col min="11" max="11" width="12.9296875" bestFit="1" customWidth="1"/>
    <col min="12" max="12" width="14.53125" bestFit="1" customWidth="1"/>
    <col min="13" max="13" width="14.53125" customWidth="1"/>
    <col min="14" max="14" width="19.19921875" customWidth="1"/>
    <col min="15" max="15" width="24.19921875" customWidth="1"/>
  </cols>
  <sheetData>
    <row r="1" spans="1:10" ht="53.25" customHeight="1" x14ac:dyDescent="1.1000000000000001">
      <c r="A1" s="46" t="s">
        <v>185</v>
      </c>
      <c r="B1" s="523" t="s">
        <v>186</v>
      </c>
      <c r="C1" s="523"/>
      <c r="D1" s="523"/>
    </row>
    <row r="2" spans="1:10" x14ac:dyDescent="0.8">
      <c r="A2" s="47" t="str">
        <f>Díj!A2</f>
        <v>Georgina Balogh</v>
      </c>
      <c r="B2" s="179" t="s">
        <v>187</v>
      </c>
      <c r="C2" s="309"/>
      <c r="D2" s="20"/>
    </row>
    <row r="3" spans="1:10" x14ac:dyDescent="0.8">
      <c r="A3" s="48" t="s">
        <v>188</v>
      </c>
      <c r="B3" s="19">
        <f>SUM(A8,A14,A32,A48,A68,A88,A98,A117,A135,A153,A160,A178,A195,A212)</f>
        <v>68500</v>
      </c>
      <c r="C3" s="310"/>
      <c r="D3" s="20">
        <f>SUM(E8,E14,E32,E48,E68,E88,E98,E117,E135,E153,E160,E178,E195,E212)</f>
        <v>0</v>
      </c>
      <c r="E3" s="283" t="s">
        <v>189</v>
      </c>
      <c r="F3" s="164"/>
    </row>
    <row r="4" spans="1:10" s="52" customFormat="1" ht="66" customHeight="1" x14ac:dyDescent="0.65">
      <c r="A4" s="527" t="s">
        <v>190</v>
      </c>
      <c r="B4" s="527"/>
      <c r="C4" s="527"/>
      <c r="D4" s="527"/>
      <c r="E4" s="527"/>
      <c r="F4" s="164"/>
      <c r="G4" s="201"/>
      <c r="H4" s="255"/>
    </row>
    <row r="5" spans="1:10" ht="56.25" customHeight="1" x14ac:dyDescent="0.45">
      <c r="A5" s="524" t="s">
        <v>191</v>
      </c>
      <c r="B5" s="524"/>
      <c r="C5" s="524"/>
      <c r="D5" s="524"/>
      <c r="E5" s="524"/>
      <c r="F5" s="524"/>
    </row>
    <row r="6" spans="1:10" ht="37.35" customHeight="1" x14ac:dyDescent="0.8">
      <c r="A6" s="400" t="s">
        <v>192</v>
      </c>
      <c r="B6" s="525" t="s">
        <v>193</v>
      </c>
      <c r="C6" s="526"/>
      <c r="D6" s="526"/>
      <c r="E6" s="284"/>
      <c r="F6" s="165"/>
    </row>
    <row r="7" spans="1:10" ht="63.75" customHeight="1" thickBot="1" x14ac:dyDescent="1.3">
      <c r="A7" s="18" t="s">
        <v>194</v>
      </c>
      <c r="B7" s="17" t="s">
        <v>195</v>
      </c>
      <c r="C7" s="311" t="s">
        <v>196</v>
      </c>
      <c r="D7" s="9" t="s">
        <v>56</v>
      </c>
      <c r="H7" s="510">
        <f>SUM(H9:H403)</f>
        <v>68500</v>
      </c>
      <c r="I7" s="510"/>
      <c r="J7" s="510"/>
    </row>
    <row r="8" spans="1:10" ht="24.75" thickBot="1" x14ac:dyDescent="0.95">
      <c r="A8" s="49">
        <f>SUM(D9:D11)</f>
        <v>0</v>
      </c>
      <c r="B8" s="21" t="s">
        <v>61</v>
      </c>
      <c r="C8" s="312" t="s">
        <v>62</v>
      </c>
      <c r="D8" s="80"/>
      <c r="E8" s="285">
        <f>SUM(F9:F11)</f>
        <v>0</v>
      </c>
      <c r="F8" s="522" t="s">
        <v>197</v>
      </c>
      <c r="G8" s="522"/>
      <c r="H8" s="522"/>
      <c r="J8" s="208" t="s">
        <v>198</v>
      </c>
    </row>
    <row r="9" spans="1:10" hidden="1" outlineLevel="1" x14ac:dyDescent="0.8">
      <c r="A9" s="13"/>
      <c r="B9" s="12">
        <v>0</v>
      </c>
      <c r="C9" s="313">
        <v>0</v>
      </c>
      <c r="D9" s="12">
        <f>B9*C9</f>
        <v>0</v>
      </c>
      <c r="F9" s="166">
        <f>D9</f>
        <v>0</v>
      </c>
      <c r="G9" s="202"/>
    </row>
    <row r="10" spans="1:10" hidden="1" outlineLevel="1" x14ac:dyDescent="0.8">
      <c r="A10" s="11" t="s">
        <v>199</v>
      </c>
      <c r="B10" s="10">
        <v>0</v>
      </c>
      <c r="C10" s="314">
        <v>0</v>
      </c>
      <c r="D10" s="10">
        <f>B10*C10</f>
        <v>0</v>
      </c>
      <c r="F10" s="166">
        <f>D10</f>
        <v>0</v>
      </c>
      <c r="G10" s="202"/>
    </row>
    <row r="11" spans="1:10" hidden="1" outlineLevel="1" x14ac:dyDescent="0.8">
      <c r="A11" s="11"/>
      <c r="B11" s="10">
        <v>0</v>
      </c>
      <c r="C11" s="314">
        <v>0</v>
      </c>
      <c r="D11" s="10">
        <f>B11*C11</f>
        <v>0</v>
      </c>
      <c r="F11" s="166">
        <f>D11</f>
        <v>0</v>
      </c>
      <c r="G11" s="202"/>
    </row>
    <row r="12" spans="1:10" collapsed="1" x14ac:dyDescent="0.8"/>
    <row r="13" spans="1:10" ht="63.75" customHeight="1" thickBot="1" x14ac:dyDescent="0.85">
      <c r="A13" s="18" t="s">
        <v>200</v>
      </c>
      <c r="B13" s="17" t="s">
        <v>195</v>
      </c>
      <c r="C13" s="316" t="s">
        <v>201</v>
      </c>
      <c r="D13" s="79" t="s">
        <v>202</v>
      </c>
      <c r="E13" s="286" t="s">
        <v>203</v>
      </c>
    </row>
    <row r="14" spans="1:10" ht="21.75" thickBot="1" x14ac:dyDescent="0.85">
      <c r="A14" s="49">
        <f>SUM(D15:D29)</f>
        <v>0</v>
      </c>
      <c r="B14" s="21" t="s">
        <v>61</v>
      </c>
      <c r="C14" s="312" t="s">
        <v>62</v>
      </c>
      <c r="D14" s="80">
        <f>SUM(D15:D30)</f>
        <v>0</v>
      </c>
      <c r="E14" s="287">
        <f>SUM(F15:F16)</f>
        <v>0</v>
      </c>
      <c r="F14" s="521" t="s">
        <v>197</v>
      </c>
      <c r="G14" s="522"/>
      <c r="H14" s="522"/>
    </row>
    <row r="15" spans="1:10" x14ac:dyDescent="0.8">
      <c r="A15" s="11" t="s">
        <v>204</v>
      </c>
      <c r="B15" s="10">
        <v>45000</v>
      </c>
      <c r="C15" s="279">
        <v>0</v>
      </c>
      <c r="D15" s="10">
        <f>B15*C15</f>
        <v>0</v>
      </c>
      <c r="E15" s="281">
        <f>C15</f>
        <v>0</v>
      </c>
      <c r="F15" s="166"/>
      <c r="G15" s="202"/>
      <c r="H15" s="271">
        <f>E15*B15</f>
        <v>0</v>
      </c>
    </row>
    <row r="16" spans="1:10" s="264" customFormat="1" x14ac:dyDescent="0.8">
      <c r="A16" s="369" t="s">
        <v>205</v>
      </c>
      <c r="B16" s="370">
        <v>20000</v>
      </c>
      <c r="C16" s="371"/>
      <c r="D16" s="370">
        <f>B16*C16</f>
        <v>0</v>
      </c>
      <c r="E16" s="372"/>
      <c r="G16" s="202"/>
      <c r="H16" s="271">
        <f>E16*B16</f>
        <v>0</v>
      </c>
    </row>
    <row r="17" spans="1:10" hidden="1" outlineLevel="1" x14ac:dyDescent="0.8">
      <c r="A17" s="34" t="s">
        <v>206</v>
      </c>
      <c r="B17" s="10">
        <v>2500</v>
      </c>
      <c r="C17" s="279"/>
      <c r="D17" s="10">
        <f t="shared" ref="D17:D29" si="0">B17*C17</f>
        <v>0</v>
      </c>
      <c r="E17" s="281">
        <f t="shared" ref="E17:E29" si="1">C17</f>
        <v>0</v>
      </c>
      <c r="F17" s="166">
        <f t="shared" ref="F17:F22" si="2">E17*B17</f>
        <v>0</v>
      </c>
      <c r="G17" s="202"/>
    </row>
    <row r="18" spans="1:10" hidden="1" outlineLevel="1" x14ac:dyDescent="0.8">
      <c r="C18" s="279"/>
      <c r="D18" s="10">
        <f>B16*C18</f>
        <v>0</v>
      </c>
      <c r="E18" s="281">
        <f t="shared" si="1"/>
        <v>0</v>
      </c>
      <c r="F18" s="166">
        <f>E18*B16</f>
        <v>0</v>
      </c>
      <c r="G18" s="202"/>
    </row>
    <row r="19" spans="1:10" hidden="1" outlineLevel="1" x14ac:dyDescent="0.8">
      <c r="A19" s="11"/>
      <c r="B19" s="10"/>
      <c r="C19" s="279"/>
      <c r="D19" s="10">
        <f t="shared" si="0"/>
        <v>0</v>
      </c>
      <c r="E19" s="281">
        <f t="shared" si="1"/>
        <v>0</v>
      </c>
      <c r="F19" s="166">
        <f t="shared" si="2"/>
        <v>0</v>
      </c>
      <c r="G19" s="202"/>
      <c r="J19" t="s">
        <v>207</v>
      </c>
    </row>
    <row r="20" spans="1:10" hidden="1" outlineLevel="1" x14ac:dyDescent="0.8">
      <c r="A20" s="34"/>
      <c r="B20" s="10"/>
      <c r="C20" s="317"/>
      <c r="D20" s="10">
        <f t="shared" si="0"/>
        <v>0</v>
      </c>
      <c r="E20" s="288">
        <f t="shared" si="1"/>
        <v>0</v>
      </c>
      <c r="F20" s="166">
        <f t="shared" si="2"/>
        <v>0</v>
      </c>
      <c r="G20" s="202"/>
    </row>
    <row r="21" spans="1:10" hidden="1" outlineLevel="1" x14ac:dyDescent="0.8">
      <c r="A21" s="11"/>
      <c r="B21" s="10"/>
      <c r="C21" s="279"/>
      <c r="D21" s="10">
        <f t="shared" si="0"/>
        <v>0</v>
      </c>
      <c r="E21" s="281">
        <f t="shared" si="1"/>
        <v>0</v>
      </c>
      <c r="F21" s="166">
        <f t="shared" si="2"/>
        <v>0</v>
      </c>
      <c r="G21" s="202"/>
    </row>
    <row r="22" spans="1:10" hidden="1" outlineLevel="1" x14ac:dyDescent="0.8">
      <c r="A22" s="11"/>
      <c r="B22" s="10"/>
      <c r="C22" s="279"/>
      <c r="D22" s="10">
        <f t="shared" si="0"/>
        <v>0</v>
      </c>
      <c r="E22" s="281">
        <f t="shared" si="1"/>
        <v>0</v>
      </c>
      <c r="F22" s="166">
        <f t="shared" si="2"/>
        <v>0</v>
      </c>
      <c r="G22" s="202"/>
    </row>
    <row r="23" spans="1:10" hidden="1" outlineLevel="1" x14ac:dyDescent="0.8">
      <c r="A23" s="11"/>
      <c r="B23" s="10"/>
      <c r="C23" s="279"/>
      <c r="D23" s="10">
        <f t="shared" si="0"/>
        <v>0</v>
      </c>
      <c r="E23" s="282">
        <f t="shared" si="1"/>
        <v>0</v>
      </c>
      <c r="F23" s="166">
        <f t="shared" ref="F23:F29" si="3">D23</f>
        <v>0</v>
      </c>
      <c r="G23" s="202"/>
    </row>
    <row r="24" spans="1:10" hidden="1" outlineLevel="1" x14ac:dyDescent="0.8">
      <c r="A24" s="11"/>
      <c r="B24" s="10"/>
      <c r="C24" s="279"/>
      <c r="D24" s="10">
        <f t="shared" si="0"/>
        <v>0</v>
      </c>
      <c r="E24" s="282">
        <f t="shared" si="1"/>
        <v>0</v>
      </c>
      <c r="F24" s="166">
        <f t="shared" si="3"/>
        <v>0</v>
      </c>
      <c r="G24" s="202"/>
    </row>
    <row r="25" spans="1:10" hidden="1" outlineLevel="1" x14ac:dyDescent="0.8">
      <c r="A25" s="11"/>
      <c r="B25" s="10"/>
      <c r="C25" s="279"/>
      <c r="D25" s="10">
        <f t="shared" si="0"/>
        <v>0</v>
      </c>
      <c r="E25" s="282">
        <f t="shared" si="1"/>
        <v>0</v>
      </c>
      <c r="F25" s="166">
        <f t="shared" si="3"/>
        <v>0</v>
      </c>
      <c r="G25" s="202"/>
    </row>
    <row r="26" spans="1:10" hidden="1" outlineLevel="1" x14ac:dyDescent="0.8">
      <c r="A26" s="11"/>
      <c r="B26" s="10">
        <v>0</v>
      </c>
      <c r="C26" s="279"/>
      <c r="D26" s="10">
        <f t="shared" si="0"/>
        <v>0</v>
      </c>
      <c r="E26" s="282">
        <f t="shared" si="1"/>
        <v>0</v>
      </c>
      <c r="F26" s="166">
        <f t="shared" si="3"/>
        <v>0</v>
      </c>
      <c r="G26" s="202"/>
    </row>
    <row r="27" spans="1:10" hidden="1" outlineLevel="1" x14ac:dyDescent="0.8">
      <c r="A27" s="11"/>
      <c r="B27" s="10">
        <v>0</v>
      </c>
      <c r="C27" s="279"/>
      <c r="D27" s="10">
        <f t="shared" si="0"/>
        <v>0</v>
      </c>
      <c r="E27" s="282">
        <f t="shared" si="1"/>
        <v>0</v>
      </c>
      <c r="F27" s="166">
        <f t="shared" si="3"/>
        <v>0</v>
      </c>
      <c r="G27" s="202"/>
    </row>
    <row r="28" spans="1:10" hidden="1" outlineLevel="1" x14ac:dyDescent="0.8">
      <c r="A28" s="11"/>
      <c r="B28" s="10">
        <v>0</v>
      </c>
      <c r="C28" s="279"/>
      <c r="D28" s="10">
        <f t="shared" si="0"/>
        <v>0</v>
      </c>
      <c r="E28" s="282">
        <f t="shared" si="1"/>
        <v>0</v>
      </c>
      <c r="F28" s="166">
        <f t="shared" si="3"/>
        <v>0</v>
      </c>
      <c r="G28" s="202"/>
    </row>
    <row r="29" spans="1:10" hidden="1" outlineLevel="1" x14ac:dyDescent="0.8">
      <c r="A29" s="11"/>
      <c r="B29" s="10">
        <v>0</v>
      </c>
      <c r="C29" s="279"/>
      <c r="D29" s="10">
        <f t="shared" si="0"/>
        <v>0</v>
      </c>
      <c r="E29" s="282">
        <f t="shared" si="1"/>
        <v>0</v>
      </c>
      <c r="F29" s="166">
        <f t="shared" si="3"/>
        <v>0</v>
      </c>
      <c r="G29" s="202"/>
    </row>
    <row r="30" spans="1:10" collapsed="1" x14ac:dyDescent="0.8">
      <c r="G30" s="202"/>
    </row>
    <row r="31" spans="1:10" ht="63.75" customHeight="1" thickBot="1" x14ac:dyDescent="0.85">
      <c r="A31" s="18" t="s">
        <v>208</v>
      </c>
      <c r="B31" s="17" t="s">
        <v>195</v>
      </c>
      <c r="C31" s="316" t="s">
        <v>201</v>
      </c>
      <c r="D31" s="79" t="s">
        <v>202</v>
      </c>
      <c r="E31" s="286" t="s">
        <v>203</v>
      </c>
    </row>
    <row r="32" spans="1:10" ht="21.75" thickBot="1" x14ac:dyDescent="0.85">
      <c r="A32" s="49">
        <f>SUM(D33:D45)</f>
        <v>19800</v>
      </c>
      <c r="B32" s="21" t="s">
        <v>61</v>
      </c>
      <c r="C32" s="312" t="s">
        <v>62</v>
      </c>
      <c r="D32" s="80">
        <f>SUM(D33:D47)</f>
        <v>19800</v>
      </c>
      <c r="E32" s="287">
        <f>SUM(F33:F42)</f>
        <v>0</v>
      </c>
      <c r="F32" s="521" t="s">
        <v>197</v>
      </c>
      <c r="G32" s="522"/>
      <c r="H32" s="522"/>
    </row>
    <row r="33" spans="1:9" x14ac:dyDescent="0.8">
      <c r="A33" s="531" t="s">
        <v>209</v>
      </c>
      <c r="B33" s="488">
        <v>600</v>
      </c>
      <c r="C33" s="532">
        <v>3</v>
      </c>
      <c r="D33" s="488">
        <f t="shared" ref="D33:D42" si="4">B33*C33</f>
        <v>1800</v>
      </c>
      <c r="E33" s="489">
        <f>C33</f>
        <v>3</v>
      </c>
      <c r="F33" s="533"/>
      <c r="G33" s="534"/>
      <c r="H33" s="535">
        <f t="shared" ref="H33:H39" si="5">E33*B33</f>
        <v>1800</v>
      </c>
    </row>
    <row r="34" spans="1:9" x14ac:dyDescent="0.8">
      <c r="A34" s="536" t="s">
        <v>376</v>
      </c>
      <c r="B34" s="537">
        <v>2500</v>
      </c>
      <c r="C34" s="538">
        <v>6</v>
      </c>
      <c r="D34" s="537">
        <f t="shared" si="4"/>
        <v>15000</v>
      </c>
      <c r="E34" s="538">
        <f>C34</f>
        <v>6</v>
      </c>
      <c r="F34" s="533"/>
      <c r="G34" s="539"/>
      <c r="H34" s="535">
        <f t="shared" si="5"/>
        <v>15000</v>
      </c>
    </row>
    <row r="35" spans="1:9" s="264" customFormat="1" x14ac:dyDescent="0.8">
      <c r="A35" s="11" t="s">
        <v>210</v>
      </c>
      <c r="B35" s="10">
        <v>4000</v>
      </c>
      <c r="C35" s="279">
        <v>0</v>
      </c>
      <c r="D35" s="10">
        <f t="shared" si="4"/>
        <v>0</v>
      </c>
      <c r="E35" s="462">
        <f t="shared" ref="E35:E36" si="6">C35</f>
        <v>0</v>
      </c>
      <c r="G35" s="267"/>
      <c r="H35" s="458">
        <f t="shared" si="5"/>
        <v>0</v>
      </c>
    </row>
    <row r="36" spans="1:9" x14ac:dyDescent="0.8">
      <c r="A36" s="11" t="s">
        <v>211</v>
      </c>
      <c r="B36" s="10">
        <v>4000</v>
      </c>
      <c r="C36" s="279">
        <v>0</v>
      </c>
      <c r="D36" s="10">
        <f t="shared" si="4"/>
        <v>0</v>
      </c>
      <c r="E36" s="462">
        <f t="shared" si="6"/>
        <v>0</v>
      </c>
      <c r="G36" s="202"/>
      <c r="H36" s="458">
        <f t="shared" si="5"/>
        <v>0</v>
      </c>
      <c r="I36" s="82"/>
    </row>
    <row r="37" spans="1:9" x14ac:dyDescent="0.8">
      <c r="A37" s="11" t="s">
        <v>212</v>
      </c>
      <c r="B37" s="10">
        <v>1800</v>
      </c>
      <c r="C37" s="317">
        <v>0</v>
      </c>
      <c r="D37" s="10">
        <f t="shared" si="4"/>
        <v>0</v>
      </c>
      <c r="E37" s="461">
        <f t="shared" ref="E37:E42" si="7">C37</f>
        <v>0</v>
      </c>
      <c r="G37" s="202"/>
      <c r="H37" s="458">
        <f t="shared" si="5"/>
        <v>0</v>
      </c>
    </row>
    <row r="38" spans="1:9" x14ac:dyDescent="0.8">
      <c r="A38" s="11" t="s">
        <v>213</v>
      </c>
      <c r="B38" s="10">
        <v>1500</v>
      </c>
      <c r="C38" s="279">
        <v>0</v>
      </c>
      <c r="D38" s="10">
        <f t="shared" si="4"/>
        <v>0</v>
      </c>
      <c r="E38" s="462">
        <f t="shared" si="7"/>
        <v>0</v>
      </c>
      <c r="G38" s="202"/>
      <c r="H38" s="458">
        <f t="shared" si="5"/>
        <v>0</v>
      </c>
    </row>
    <row r="39" spans="1:9" x14ac:dyDescent="0.8">
      <c r="A39" s="536" t="s">
        <v>323</v>
      </c>
      <c r="B39" s="537">
        <v>3000</v>
      </c>
      <c r="C39" s="538">
        <v>1</v>
      </c>
      <c r="D39" s="537">
        <f t="shared" si="4"/>
        <v>3000</v>
      </c>
      <c r="E39" s="538">
        <f t="shared" si="7"/>
        <v>1</v>
      </c>
      <c r="F39" s="533"/>
      <c r="G39" s="539"/>
      <c r="H39" s="535">
        <f t="shared" si="5"/>
        <v>3000</v>
      </c>
    </row>
    <row r="40" spans="1:9" hidden="1" outlineLevel="1" x14ac:dyDescent="0.8">
      <c r="A40" s="11" t="s">
        <v>214</v>
      </c>
      <c r="B40" s="10">
        <v>2700</v>
      </c>
      <c r="C40" s="279"/>
      <c r="D40" s="10">
        <f t="shared" si="4"/>
        <v>0</v>
      </c>
      <c r="E40" s="281">
        <f t="shared" si="7"/>
        <v>0</v>
      </c>
      <c r="F40" s="271"/>
      <c r="G40" s="202"/>
    </row>
    <row r="41" spans="1:9" hidden="1" outlineLevel="1" x14ac:dyDescent="0.8">
      <c r="A41" s="11" t="s">
        <v>215</v>
      </c>
      <c r="B41" s="10">
        <v>8000</v>
      </c>
      <c r="C41" s="279"/>
      <c r="D41" s="10">
        <f t="shared" si="4"/>
        <v>0</v>
      </c>
      <c r="E41" s="281">
        <v>0</v>
      </c>
      <c r="G41" s="202"/>
      <c r="H41" s="271">
        <f>E41*B41</f>
        <v>0</v>
      </c>
    </row>
    <row r="42" spans="1:9" hidden="1" outlineLevel="1" x14ac:dyDescent="0.8">
      <c r="A42" s="11" t="s">
        <v>216</v>
      </c>
      <c r="B42" s="10">
        <v>6000</v>
      </c>
      <c r="C42" s="279"/>
      <c r="D42" s="10">
        <f t="shared" si="4"/>
        <v>0</v>
      </c>
      <c r="E42" s="281">
        <f t="shared" si="7"/>
        <v>0</v>
      </c>
      <c r="F42" s="271"/>
      <c r="G42" s="202"/>
    </row>
    <row r="43" spans="1:9" hidden="1" outlineLevel="1" x14ac:dyDescent="0.8">
      <c r="A43" s="11"/>
      <c r="B43" s="10"/>
      <c r="C43" s="279"/>
      <c r="D43" s="10"/>
      <c r="F43" s="166">
        <f>D43</f>
        <v>0</v>
      </c>
      <c r="G43" s="202"/>
      <c r="H43" s="271">
        <f>E43*B43</f>
        <v>0</v>
      </c>
    </row>
    <row r="44" spans="1:9" hidden="1" outlineLevel="1" x14ac:dyDescent="0.8">
      <c r="A44" s="11"/>
      <c r="B44" s="10"/>
      <c r="C44" s="279"/>
      <c r="D44" s="10"/>
      <c r="F44" s="166">
        <f>D44</f>
        <v>0</v>
      </c>
      <c r="G44" s="202"/>
      <c r="H44" s="271">
        <f>E44*B44</f>
        <v>0</v>
      </c>
    </row>
    <row r="45" spans="1:9" hidden="1" outlineLevel="1" x14ac:dyDescent="0.8">
      <c r="A45" s="11"/>
      <c r="B45" s="10"/>
      <c r="C45" s="279"/>
      <c r="D45" s="10"/>
      <c r="F45" s="166">
        <f>D45</f>
        <v>0</v>
      </c>
      <c r="G45" s="202"/>
      <c r="H45" s="271">
        <f>E45*B45</f>
        <v>0</v>
      </c>
    </row>
    <row r="46" spans="1:9" hidden="1" outlineLevel="1" x14ac:dyDescent="0.8">
      <c r="A46" s="11"/>
      <c r="B46" s="10"/>
      <c r="C46" s="279"/>
      <c r="D46" s="10"/>
      <c r="F46" s="166"/>
      <c r="G46" s="202"/>
      <c r="H46" s="271">
        <f>E46*B46</f>
        <v>0</v>
      </c>
    </row>
    <row r="47" spans="1:9" ht="63.75" customHeight="1" collapsed="1" thickBot="1" x14ac:dyDescent="0.85">
      <c r="A47" s="18" t="s">
        <v>217</v>
      </c>
      <c r="B47" s="17" t="s">
        <v>195</v>
      </c>
      <c r="C47" s="316" t="s">
        <v>201</v>
      </c>
      <c r="D47" s="79" t="s">
        <v>202</v>
      </c>
      <c r="E47" s="286" t="s">
        <v>203</v>
      </c>
      <c r="G47" s="202"/>
    </row>
    <row r="48" spans="1:9" ht="21.75" thickBot="1" x14ac:dyDescent="0.85">
      <c r="A48" s="49">
        <f>SUM(D49:D57)</f>
        <v>0</v>
      </c>
      <c r="B48" s="21" t="s">
        <v>61</v>
      </c>
      <c r="C48" s="312" t="s">
        <v>62</v>
      </c>
      <c r="D48" s="80">
        <f>SUM(D49:D57)</f>
        <v>0</v>
      </c>
      <c r="E48" s="287">
        <f>SUM(H49:H57)</f>
        <v>0</v>
      </c>
      <c r="F48" s="521" t="s">
        <v>197</v>
      </c>
      <c r="G48" s="522"/>
      <c r="H48" s="522"/>
    </row>
    <row r="49" spans="1:15" x14ac:dyDescent="0.45">
      <c r="A49" s="42" t="s">
        <v>218</v>
      </c>
      <c r="B49" s="43">
        <v>700</v>
      </c>
      <c r="C49" s="319"/>
      <c r="D49" s="43">
        <f t="shared" ref="D49:D55" si="8">B49*C49</f>
        <v>0</v>
      </c>
      <c r="E49" s="465">
        <f>C49</f>
        <v>0</v>
      </c>
      <c r="G49" s="203"/>
      <c r="H49" s="466">
        <f t="shared" ref="H49:H57" si="9">E49*B49</f>
        <v>0</v>
      </c>
    </row>
    <row r="50" spans="1:15" x14ac:dyDescent="0.45">
      <c r="A50" s="40" t="s">
        <v>219</v>
      </c>
      <c r="B50" s="38">
        <v>500</v>
      </c>
      <c r="C50" s="320"/>
      <c r="D50" s="38">
        <f>B50*C50</f>
        <v>0</v>
      </c>
      <c r="E50" s="464">
        <f t="shared" ref="E50:E57" si="10">C50</f>
        <v>0</v>
      </c>
      <c r="G50" s="204"/>
      <c r="H50" s="466">
        <f t="shared" si="9"/>
        <v>0</v>
      </c>
    </row>
    <row r="51" spans="1:15" ht="30" x14ac:dyDescent="0.45">
      <c r="A51" s="40" t="s">
        <v>220</v>
      </c>
      <c r="B51" s="38">
        <v>3000</v>
      </c>
      <c r="C51" s="320"/>
      <c r="D51" s="38">
        <f t="shared" si="8"/>
        <v>0</v>
      </c>
      <c r="E51" s="464">
        <f t="shared" si="10"/>
        <v>0</v>
      </c>
      <c r="G51" s="204"/>
      <c r="H51" s="466">
        <f t="shared" si="9"/>
        <v>0</v>
      </c>
    </row>
    <row r="52" spans="1:15" x14ac:dyDescent="0.45">
      <c r="A52" s="40" t="s">
        <v>221</v>
      </c>
      <c r="B52" s="38">
        <v>400</v>
      </c>
      <c r="C52" s="320"/>
      <c r="D52" s="38">
        <f t="shared" si="8"/>
        <v>0</v>
      </c>
      <c r="E52" s="464">
        <f t="shared" si="10"/>
        <v>0</v>
      </c>
      <c r="G52" s="204"/>
      <c r="H52" s="458">
        <f t="shared" si="9"/>
        <v>0</v>
      </c>
    </row>
    <row r="53" spans="1:15" x14ac:dyDescent="0.45">
      <c r="A53" s="40" t="s">
        <v>334</v>
      </c>
      <c r="B53" s="38">
        <v>1800</v>
      </c>
      <c r="C53" s="321"/>
      <c r="D53" s="38">
        <f t="shared" si="8"/>
        <v>0</v>
      </c>
      <c r="E53" s="463">
        <f>C53</f>
        <v>0</v>
      </c>
      <c r="G53" s="204"/>
      <c r="H53" s="458">
        <f t="shared" si="9"/>
        <v>0</v>
      </c>
    </row>
    <row r="54" spans="1:15" ht="21.75" thickBot="1" x14ac:dyDescent="0.5">
      <c r="A54" s="40" t="s">
        <v>222</v>
      </c>
      <c r="B54" s="38">
        <v>16000</v>
      </c>
      <c r="C54" s="321"/>
      <c r="D54" s="38">
        <f t="shared" si="8"/>
        <v>0</v>
      </c>
      <c r="E54" s="463">
        <f t="shared" si="10"/>
        <v>0</v>
      </c>
      <c r="G54" s="204"/>
      <c r="H54" s="458">
        <f t="shared" si="9"/>
        <v>0</v>
      </c>
    </row>
    <row r="55" spans="1:15" x14ac:dyDescent="0.45">
      <c r="A55" s="40" t="s">
        <v>223</v>
      </c>
      <c r="B55" s="38">
        <v>5000</v>
      </c>
      <c r="C55" s="321"/>
      <c r="D55" s="38">
        <f t="shared" si="8"/>
        <v>0</v>
      </c>
      <c r="E55" s="463">
        <f t="shared" si="10"/>
        <v>0</v>
      </c>
      <c r="G55" s="204"/>
      <c r="H55" s="458">
        <f t="shared" si="9"/>
        <v>0</v>
      </c>
      <c r="J55" s="73" t="s">
        <v>224</v>
      </c>
      <c r="K55" s="23" t="s">
        <v>65</v>
      </c>
      <c r="L55" s="24" t="s">
        <v>66</v>
      </c>
      <c r="M55" s="24" t="s">
        <v>67</v>
      </c>
      <c r="N55" s="25" t="s">
        <v>68</v>
      </c>
      <c r="O55" s="26">
        <v>5000</v>
      </c>
    </row>
    <row r="56" spans="1:15" ht="21.75" thickBot="1" x14ac:dyDescent="0.5">
      <c r="A56" s="40" t="s">
        <v>225</v>
      </c>
      <c r="B56" s="265">
        <v>800</v>
      </c>
      <c r="C56" s="320"/>
      <c r="D56" s="38">
        <f>B56*C56</f>
        <v>0</v>
      </c>
      <c r="E56" s="464">
        <f>C56</f>
        <v>0</v>
      </c>
      <c r="G56" s="204"/>
      <c r="H56" s="458">
        <f t="shared" si="9"/>
        <v>0</v>
      </c>
      <c r="J56" s="31"/>
      <c r="K56" s="27">
        <v>1.5</v>
      </c>
      <c r="L56" s="28">
        <f>J56*K56*10</f>
        <v>0</v>
      </c>
      <c r="M56" s="29">
        <f>L56*1.6</f>
        <v>0</v>
      </c>
      <c r="N56" s="32">
        <f>M56/25</f>
        <v>0</v>
      </c>
      <c r="O56" s="30">
        <f>N56*O55</f>
        <v>0</v>
      </c>
    </row>
    <row r="57" spans="1:15" x14ac:dyDescent="0.45">
      <c r="A57" s="11" t="s">
        <v>226</v>
      </c>
      <c r="B57" s="10">
        <v>5000</v>
      </c>
      <c r="C57" s="321"/>
      <c r="D57" s="38">
        <f>B57*C57</f>
        <v>0</v>
      </c>
      <c r="E57" s="463">
        <f t="shared" si="10"/>
        <v>0</v>
      </c>
      <c r="G57" s="204"/>
      <c r="H57" s="458">
        <f t="shared" si="9"/>
        <v>0</v>
      </c>
    </row>
    <row r="58" spans="1:15" hidden="1" outlineLevel="1" x14ac:dyDescent="0.8">
      <c r="A58" s="11"/>
      <c r="B58" s="10"/>
      <c r="C58" s="317"/>
      <c r="D58" s="38">
        <f>B58*C58</f>
        <v>0</v>
      </c>
      <c r="E58" s="289"/>
      <c r="F58" s="167">
        <f>D58</f>
        <v>0</v>
      </c>
      <c r="G58" s="204"/>
      <c r="H58" s="271">
        <f t="shared" ref="H58:H66" si="11">E58*B58</f>
        <v>0</v>
      </c>
    </row>
    <row r="59" spans="1:15" hidden="1" outlineLevel="1" x14ac:dyDescent="0.8">
      <c r="A59" s="11"/>
      <c r="B59" s="10"/>
      <c r="C59" s="317"/>
      <c r="D59" s="10">
        <f>B56*C59</f>
        <v>0</v>
      </c>
      <c r="F59" s="166">
        <f t="shared" ref="F59:F66" si="12">D59</f>
        <v>0</v>
      </c>
      <c r="G59" s="204"/>
      <c r="H59" s="271">
        <f t="shared" si="11"/>
        <v>0</v>
      </c>
    </row>
    <row r="60" spans="1:15" hidden="1" outlineLevel="1" x14ac:dyDescent="0.8">
      <c r="A60" s="11"/>
      <c r="B60" s="10"/>
      <c r="C60" s="279"/>
      <c r="D60" s="10">
        <f>B58*C60</f>
        <v>0</v>
      </c>
      <c r="F60" s="166">
        <f t="shared" si="12"/>
        <v>0</v>
      </c>
      <c r="G60" s="202"/>
      <c r="H60" s="271">
        <f t="shared" si="11"/>
        <v>0</v>
      </c>
    </row>
    <row r="61" spans="1:15" hidden="1" outlineLevel="1" x14ac:dyDescent="0.8">
      <c r="A61" s="11"/>
      <c r="B61" s="10"/>
      <c r="C61" s="317"/>
      <c r="D61" s="10">
        <f t="shared" ref="D61:D66" si="13">B61*C61</f>
        <v>0</v>
      </c>
      <c r="F61" s="166">
        <f t="shared" si="12"/>
        <v>0</v>
      </c>
      <c r="G61" s="202"/>
      <c r="H61" s="271">
        <f t="shared" si="11"/>
        <v>0</v>
      </c>
    </row>
    <row r="62" spans="1:15" hidden="1" outlineLevel="1" x14ac:dyDescent="0.8">
      <c r="A62" s="11"/>
      <c r="B62" s="10"/>
      <c r="C62" s="279"/>
      <c r="D62" s="10">
        <f t="shared" si="13"/>
        <v>0</v>
      </c>
      <c r="F62" s="166">
        <f t="shared" si="12"/>
        <v>0</v>
      </c>
      <c r="G62" s="202"/>
      <c r="H62" s="271">
        <f t="shared" si="11"/>
        <v>0</v>
      </c>
    </row>
    <row r="63" spans="1:15" hidden="1" outlineLevel="1" x14ac:dyDescent="0.8">
      <c r="A63" s="11"/>
      <c r="B63" s="10"/>
      <c r="C63" s="317"/>
      <c r="D63" s="10">
        <f t="shared" si="13"/>
        <v>0</v>
      </c>
      <c r="F63" s="166">
        <f t="shared" si="12"/>
        <v>0</v>
      </c>
      <c r="G63" s="202"/>
      <c r="H63" s="271">
        <f t="shared" si="11"/>
        <v>0</v>
      </c>
    </row>
    <row r="64" spans="1:15" hidden="1" outlineLevel="1" x14ac:dyDescent="0.8">
      <c r="A64" s="11"/>
      <c r="B64" s="10"/>
      <c r="C64" s="314"/>
      <c r="D64" s="10">
        <f t="shared" si="13"/>
        <v>0</v>
      </c>
      <c r="F64" s="166">
        <f t="shared" si="12"/>
        <v>0</v>
      </c>
      <c r="G64" s="202"/>
      <c r="H64" s="271">
        <f t="shared" si="11"/>
        <v>0</v>
      </c>
    </row>
    <row r="65" spans="1:15" hidden="1" outlineLevel="1" x14ac:dyDescent="0.8">
      <c r="A65" s="50"/>
      <c r="B65" s="10"/>
      <c r="C65" s="314"/>
      <c r="D65" s="10">
        <f t="shared" si="13"/>
        <v>0</v>
      </c>
      <c r="F65" s="166">
        <f t="shared" si="12"/>
        <v>0</v>
      </c>
      <c r="G65" s="202"/>
      <c r="H65" s="271">
        <f t="shared" si="11"/>
        <v>0</v>
      </c>
    </row>
    <row r="66" spans="1:15" hidden="1" outlineLevel="1" x14ac:dyDescent="0.8">
      <c r="A66" s="11"/>
      <c r="B66" s="10"/>
      <c r="C66" s="314"/>
      <c r="D66" s="10">
        <f t="shared" si="13"/>
        <v>0</v>
      </c>
      <c r="F66" s="166">
        <f t="shared" si="12"/>
        <v>0</v>
      </c>
      <c r="G66" s="202"/>
      <c r="H66" s="271">
        <f t="shared" si="11"/>
        <v>0</v>
      </c>
    </row>
    <row r="67" spans="1:15" ht="63.75" customHeight="1" collapsed="1" thickBot="1" x14ac:dyDescent="0.85">
      <c r="A67" s="18" t="s">
        <v>12</v>
      </c>
      <c r="B67" s="17" t="s">
        <v>195</v>
      </c>
      <c r="C67" s="316" t="s">
        <v>201</v>
      </c>
      <c r="D67" s="79" t="s">
        <v>202</v>
      </c>
      <c r="E67" s="286" t="s">
        <v>203</v>
      </c>
      <c r="G67" s="202"/>
      <c r="J67" s="161"/>
    </row>
    <row r="68" spans="1:15" ht="21.75" customHeight="1" thickBot="1" x14ac:dyDescent="0.85">
      <c r="A68" s="268">
        <f>SUM(D69:D76)</f>
        <v>24000</v>
      </c>
      <c r="B68" s="21" t="s">
        <v>61</v>
      </c>
      <c r="C68" s="312" t="s">
        <v>62</v>
      </c>
      <c r="D68" s="80">
        <f>SUM(D69:D76)</f>
        <v>24000</v>
      </c>
      <c r="E68" s="287">
        <f>SUM(F69:F76)</f>
        <v>0</v>
      </c>
      <c r="F68" s="528" t="s">
        <v>197</v>
      </c>
      <c r="G68" s="529"/>
      <c r="H68" s="529"/>
      <c r="J68" s="73" t="s">
        <v>325</v>
      </c>
      <c r="K68" s="23" t="s">
        <v>65</v>
      </c>
      <c r="L68" s="24" t="s">
        <v>66</v>
      </c>
      <c r="M68" s="24" t="s">
        <v>67</v>
      </c>
      <c r="N68" s="25" t="s">
        <v>68</v>
      </c>
      <c r="O68" s="26">
        <v>6000</v>
      </c>
    </row>
    <row r="69" spans="1:15" ht="21.75" thickBot="1" x14ac:dyDescent="0.5">
      <c r="A69" s="42" t="s">
        <v>227</v>
      </c>
      <c r="B69" s="43">
        <v>5000</v>
      </c>
      <c r="C69" s="277"/>
      <c r="D69" s="38">
        <f t="shared" ref="D69:D76" si="14">B69*C69</f>
        <v>0</v>
      </c>
      <c r="E69" s="280">
        <f t="shared" ref="E69:E76" si="15">C69</f>
        <v>0</v>
      </c>
      <c r="G69" s="269"/>
      <c r="H69" s="467"/>
      <c r="J69" s="31">
        <v>18</v>
      </c>
      <c r="K69" s="27">
        <v>0.6</v>
      </c>
      <c r="L69" s="28">
        <f>J69*K69*10</f>
        <v>107.99999999999999</v>
      </c>
      <c r="M69" s="29">
        <f>L69*1.6</f>
        <v>172.79999999999998</v>
      </c>
      <c r="N69" s="220">
        <f>M69/25</f>
        <v>6.911999999999999</v>
      </c>
      <c r="O69" s="30">
        <f>N69*O68</f>
        <v>41471.999999999993</v>
      </c>
    </row>
    <row r="70" spans="1:15" ht="21.75" thickBot="1" x14ac:dyDescent="0.6">
      <c r="A70" s="40" t="s">
        <v>333</v>
      </c>
      <c r="B70" s="43">
        <v>6000</v>
      </c>
      <c r="C70" s="277"/>
      <c r="D70" s="38">
        <f t="shared" si="14"/>
        <v>0</v>
      </c>
      <c r="E70" s="280">
        <f t="shared" si="15"/>
        <v>0</v>
      </c>
      <c r="G70" s="270"/>
      <c r="H70" s="458">
        <f>E70*B70</f>
        <v>0</v>
      </c>
      <c r="J70" s="142"/>
      <c r="K70" s="142"/>
      <c r="L70" s="142"/>
    </row>
    <row r="71" spans="1:15" x14ac:dyDescent="0.45">
      <c r="A71" s="40" t="s">
        <v>228</v>
      </c>
      <c r="B71" s="43">
        <v>6000</v>
      </c>
      <c r="C71" s="278"/>
      <c r="D71" s="38">
        <f t="shared" si="14"/>
        <v>0</v>
      </c>
      <c r="E71" s="280">
        <f t="shared" si="15"/>
        <v>0</v>
      </c>
      <c r="G71" s="270"/>
      <c r="H71" s="458">
        <f>E71*B71</f>
        <v>0</v>
      </c>
      <c r="J71" s="73" t="str">
        <f>A72</f>
        <v>aljzat betonozás wc</v>
      </c>
      <c r="K71" s="23" t="s">
        <v>65</v>
      </c>
      <c r="L71" s="24" t="s">
        <v>66</v>
      </c>
      <c r="M71" s="24" t="s">
        <v>67</v>
      </c>
      <c r="N71" s="25" t="s">
        <v>68</v>
      </c>
      <c r="O71" s="26">
        <v>1500</v>
      </c>
    </row>
    <row r="72" spans="1:15" s="235" customFormat="1" ht="21.75" thickBot="1" x14ac:dyDescent="0.5">
      <c r="A72" s="40" t="s">
        <v>229</v>
      </c>
      <c r="B72" s="38">
        <v>2500</v>
      </c>
      <c r="C72" s="277"/>
      <c r="D72" s="38">
        <f t="shared" si="14"/>
        <v>0</v>
      </c>
      <c r="E72" s="280">
        <f t="shared" si="15"/>
        <v>0</v>
      </c>
      <c r="F72" s="469"/>
      <c r="G72" s="270"/>
      <c r="H72" s="458">
        <f>E72*B72</f>
        <v>0</v>
      </c>
      <c r="I72"/>
      <c r="J72" s="236">
        <v>1.5</v>
      </c>
      <c r="K72" s="237">
        <v>5</v>
      </c>
      <c r="L72" s="238">
        <f>J72*K72*10</f>
        <v>75</v>
      </c>
      <c r="M72" s="239">
        <f>L72*1.6</f>
        <v>120</v>
      </c>
      <c r="N72" s="240">
        <f>M72/20</f>
        <v>6</v>
      </c>
      <c r="O72" s="241">
        <f>N72*O71</f>
        <v>9000</v>
      </c>
    </row>
    <row r="73" spans="1:15" x14ac:dyDescent="0.45">
      <c r="A73" s="40" t="s">
        <v>230</v>
      </c>
      <c r="B73" s="38">
        <v>5000</v>
      </c>
      <c r="C73" s="278"/>
      <c r="D73" s="38">
        <f t="shared" si="14"/>
        <v>0</v>
      </c>
      <c r="E73" s="280">
        <f t="shared" si="15"/>
        <v>0</v>
      </c>
      <c r="G73" s="270"/>
      <c r="H73" s="458">
        <f>E73*B73</f>
        <v>0</v>
      </c>
    </row>
    <row r="74" spans="1:15" ht="21.75" thickBot="1" x14ac:dyDescent="0.5">
      <c r="A74" s="40" t="s">
        <v>351</v>
      </c>
      <c r="B74" s="38">
        <v>5000</v>
      </c>
      <c r="C74" s="321"/>
      <c r="D74" s="38"/>
      <c r="E74" s="321">
        <f t="shared" si="15"/>
        <v>0</v>
      </c>
      <c r="G74" s="270"/>
      <c r="H74" s="467"/>
    </row>
    <row r="75" spans="1:15" ht="45" x14ac:dyDescent="0.45">
      <c r="A75" s="40" t="s">
        <v>231</v>
      </c>
      <c r="B75" s="38">
        <v>5000</v>
      </c>
      <c r="C75" s="150"/>
      <c r="D75" s="38">
        <f t="shared" si="14"/>
        <v>0</v>
      </c>
      <c r="E75" s="379">
        <f t="shared" si="15"/>
        <v>0</v>
      </c>
      <c r="G75" s="270"/>
      <c r="H75" s="467"/>
      <c r="J75" s="73" t="s">
        <v>232</v>
      </c>
      <c r="K75" s="23" t="s">
        <v>65</v>
      </c>
      <c r="L75" s="24" t="s">
        <v>66</v>
      </c>
      <c r="M75" s="24" t="s">
        <v>67</v>
      </c>
      <c r="N75" s="25" t="s">
        <v>68</v>
      </c>
      <c r="O75" s="26">
        <v>2000</v>
      </c>
    </row>
    <row r="76" spans="1:15" ht="21.75" thickBot="1" x14ac:dyDescent="0.5">
      <c r="A76" s="439" t="s">
        <v>378</v>
      </c>
      <c r="B76" s="443">
        <v>8000</v>
      </c>
      <c r="C76" s="540">
        <v>3</v>
      </c>
      <c r="D76" s="443">
        <f t="shared" si="14"/>
        <v>24000</v>
      </c>
      <c r="E76" s="541">
        <f t="shared" si="15"/>
        <v>3</v>
      </c>
      <c r="F76" s="533"/>
      <c r="G76" s="542"/>
      <c r="H76" s="535">
        <f>E76*B76</f>
        <v>24000</v>
      </c>
      <c r="J76" s="31">
        <f>Díj!C15</f>
        <v>0</v>
      </c>
      <c r="K76" s="27">
        <v>0.5</v>
      </c>
      <c r="L76" s="28">
        <f>J76*K76*10</f>
        <v>0</v>
      </c>
      <c r="M76" s="29">
        <f>L76*1.6</f>
        <v>0</v>
      </c>
      <c r="N76" s="32">
        <f>M76/25</f>
        <v>0</v>
      </c>
      <c r="O76" s="30">
        <f>N76*O75</f>
        <v>0</v>
      </c>
    </row>
    <row r="77" spans="1:15" ht="63.75" customHeight="1" thickBot="1" x14ac:dyDescent="0.85">
      <c r="A77" s="18" t="s">
        <v>233</v>
      </c>
      <c r="B77" s="17" t="s">
        <v>195</v>
      </c>
      <c r="C77" s="316" t="s">
        <v>201</v>
      </c>
      <c r="D77" s="79" t="s">
        <v>202</v>
      </c>
      <c r="E77" s="286" t="s">
        <v>203</v>
      </c>
      <c r="J77" s="48"/>
      <c r="K77" s="375"/>
      <c r="M77" s="33"/>
    </row>
    <row r="78" spans="1:15" ht="21.75" thickBot="1" x14ac:dyDescent="0.85">
      <c r="A78" s="49">
        <f>SUM(D79:D84)</f>
        <v>0</v>
      </c>
      <c r="B78" s="21" t="s">
        <v>61</v>
      </c>
      <c r="C78" s="312" t="s">
        <v>62</v>
      </c>
      <c r="D78" s="80">
        <f>SUM(D79:D86)</f>
        <v>0</v>
      </c>
      <c r="E78" s="287">
        <f>SUM(F79:F83)</f>
        <v>0</v>
      </c>
      <c r="F78" s="521" t="s">
        <v>197</v>
      </c>
      <c r="G78" s="522"/>
      <c r="H78" s="522"/>
    </row>
    <row r="79" spans="1:15" s="227" customFormat="1" hidden="1" outlineLevel="1" x14ac:dyDescent="0.5">
      <c r="A79" s="223" t="s">
        <v>234</v>
      </c>
      <c r="B79" s="224">
        <f>K84/6</f>
        <v>2816.6666666666665</v>
      </c>
      <c r="C79" s="322"/>
      <c r="D79" s="225">
        <f t="shared" ref="D79:D86" si="16">B79*C79</f>
        <v>0</v>
      </c>
      <c r="E79" s="290">
        <f>C79</f>
        <v>0</v>
      </c>
      <c r="F79" s="226"/>
      <c r="G79" s="203"/>
      <c r="H79" s="271">
        <f t="shared" ref="H79:H86" si="17">E79*B79</f>
        <v>0</v>
      </c>
      <c r="I79"/>
      <c r="J79" s="227" t="s">
        <v>235</v>
      </c>
      <c r="K79" s="229">
        <f>L79*1.3</f>
        <v>58500</v>
      </c>
      <c r="L79" s="228">
        <v>45000</v>
      </c>
    </row>
    <row r="80" spans="1:15" s="227" customFormat="1" hidden="1" outlineLevel="1" x14ac:dyDescent="0.5">
      <c r="A80" s="223" t="s">
        <v>236</v>
      </c>
      <c r="B80" s="224">
        <f>K83/6</f>
        <v>9316.6666666666661</v>
      </c>
      <c r="C80" s="322"/>
      <c r="D80" s="224">
        <f t="shared" si="16"/>
        <v>0</v>
      </c>
      <c r="E80" s="290">
        <f>C80</f>
        <v>0</v>
      </c>
      <c r="F80" s="226"/>
      <c r="G80" s="204"/>
      <c r="H80" s="271">
        <f t="shared" si="17"/>
        <v>0</v>
      </c>
      <c r="I80"/>
      <c r="J80" s="227" t="s">
        <v>237</v>
      </c>
      <c r="K80" s="229">
        <f t="shared" ref="K80:K86" si="18">L80*1.3</f>
        <v>89700</v>
      </c>
      <c r="L80" s="228">
        <v>69000</v>
      </c>
    </row>
    <row r="81" spans="1:15" s="227" customFormat="1" hidden="1" outlineLevel="1" x14ac:dyDescent="0.5">
      <c r="A81" s="223" t="s">
        <v>238</v>
      </c>
      <c r="B81" s="224">
        <v>33000</v>
      </c>
      <c r="C81" s="323"/>
      <c r="D81" s="224">
        <f t="shared" si="16"/>
        <v>0</v>
      </c>
      <c r="E81" s="291"/>
      <c r="F81" s="226"/>
      <c r="G81" s="204"/>
      <c r="H81" s="271">
        <f t="shared" si="17"/>
        <v>0</v>
      </c>
      <c r="I81"/>
      <c r="J81" s="227" t="s">
        <v>239</v>
      </c>
      <c r="K81" s="229">
        <f t="shared" si="18"/>
        <v>113100</v>
      </c>
      <c r="L81" s="228">
        <v>87000</v>
      </c>
    </row>
    <row r="82" spans="1:15" s="227" customFormat="1" hidden="1" outlineLevel="1" x14ac:dyDescent="0.5">
      <c r="A82" s="223" t="s">
        <v>240</v>
      </c>
      <c r="B82" s="225">
        <v>6000</v>
      </c>
      <c r="C82" s="324"/>
      <c r="D82" s="224">
        <f t="shared" si="16"/>
        <v>0</v>
      </c>
      <c r="E82" s="292">
        <f>C82</f>
        <v>0</v>
      </c>
      <c r="F82" s="226"/>
      <c r="G82" s="204"/>
      <c r="H82" s="271">
        <f t="shared" si="17"/>
        <v>0</v>
      </c>
      <c r="I82"/>
      <c r="J82" s="227" t="s">
        <v>241</v>
      </c>
      <c r="K82" s="229">
        <f t="shared" si="18"/>
        <v>42900</v>
      </c>
      <c r="L82" s="228">
        <v>33000</v>
      </c>
    </row>
    <row r="83" spans="1:15" s="227" customFormat="1" hidden="1" outlineLevel="1" x14ac:dyDescent="0.5">
      <c r="A83" s="223" t="s">
        <v>242</v>
      </c>
      <c r="B83" s="225">
        <v>10000</v>
      </c>
      <c r="C83" s="325"/>
      <c r="D83" s="224">
        <f t="shared" si="16"/>
        <v>0</v>
      </c>
      <c r="E83" s="293">
        <f>C83</f>
        <v>0</v>
      </c>
      <c r="F83" s="226"/>
      <c r="G83" s="204"/>
      <c r="H83" s="271">
        <f t="shared" si="17"/>
        <v>0</v>
      </c>
      <c r="I83"/>
      <c r="J83" s="227" t="s">
        <v>243</v>
      </c>
      <c r="K83" s="229">
        <f t="shared" si="18"/>
        <v>55900</v>
      </c>
      <c r="L83" s="228">
        <v>43000</v>
      </c>
    </row>
    <row r="84" spans="1:15" s="227" customFormat="1" hidden="1" outlineLevel="1" x14ac:dyDescent="0.5">
      <c r="A84" s="223" t="s">
        <v>114</v>
      </c>
      <c r="B84" s="225">
        <v>2000</v>
      </c>
      <c r="C84" s="326"/>
      <c r="D84" s="224">
        <f t="shared" si="16"/>
        <v>0</v>
      </c>
      <c r="E84" s="294">
        <f>C84</f>
        <v>0</v>
      </c>
      <c r="F84" s="226"/>
      <c r="G84" s="204"/>
      <c r="H84" s="271">
        <f t="shared" si="17"/>
        <v>0</v>
      </c>
      <c r="I84"/>
      <c r="J84" s="227" t="s">
        <v>244</v>
      </c>
      <c r="K84" s="229">
        <f t="shared" si="18"/>
        <v>16900</v>
      </c>
      <c r="L84" s="228">
        <v>13000</v>
      </c>
    </row>
    <row r="85" spans="1:15" s="227" customFormat="1" hidden="1" outlineLevel="1" x14ac:dyDescent="0.5">
      <c r="A85" s="223" t="s">
        <v>245</v>
      </c>
      <c r="B85" s="225">
        <v>3000</v>
      </c>
      <c r="C85" s="327"/>
      <c r="D85" s="224">
        <f t="shared" si="16"/>
        <v>0</v>
      </c>
      <c r="E85" s="295">
        <f>C85</f>
        <v>0</v>
      </c>
      <c r="F85" s="226"/>
      <c r="G85" s="204"/>
      <c r="H85" s="271">
        <f t="shared" si="17"/>
        <v>0</v>
      </c>
      <c r="I85"/>
      <c r="J85" s="227" t="s">
        <v>244</v>
      </c>
      <c r="K85" s="229">
        <f t="shared" si="18"/>
        <v>16900</v>
      </c>
      <c r="L85" s="228">
        <v>13000</v>
      </c>
    </row>
    <row r="86" spans="1:15" s="227" customFormat="1" hidden="1" outlineLevel="1" x14ac:dyDescent="0.5">
      <c r="A86" s="223" t="s">
        <v>246</v>
      </c>
      <c r="B86" s="225">
        <v>6000</v>
      </c>
      <c r="C86" s="327"/>
      <c r="D86" s="224">
        <f t="shared" si="16"/>
        <v>0</v>
      </c>
      <c r="E86" s="295">
        <f>C86</f>
        <v>0</v>
      </c>
      <c r="F86" s="226"/>
      <c r="G86" s="204"/>
      <c r="H86" s="271">
        <f t="shared" si="17"/>
        <v>0</v>
      </c>
      <c r="I86"/>
      <c r="J86" s="227" t="s">
        <v>244</v>
      </c>
      <c r="K86" s="229">
        <f t="shared" si="18"/>
        <v>16900</v>
      </c>
      <c r="L86" s="228">
        <v>13000</v>
      </c>
    </row>
    <row r="87" spans="1:15" ht="63.75" customHeight="1" collapsed="1" thickBot="1" x14ac:dyDescent="0.85">
      <c r="A87" s="18" t="s">
        <v>247</v>
      </c>
      <c r="B87" s="17" t="s">
        <v>195</v>
      </c>
      <c r="C87" s="316" t="s">
        <v>201</v>
      </c>
      <c r="D87" s="79" t="s">
        <v>202</v>
      </c>
      <c r="E87" s="286" t="s">
        <v>203</v>
      </c>
      <c r="G87" s="205"/>
      <c r="H87" s="272"/>
    </row>
    <row r="88" spans="1:15" ht="21.75" thickBot="1" x14ac:dyDescent="0.85">
      <c r="A88" s="49">
        <f>SUM(D89:D96)</f>
        <v>7000</v>
      </c>
      <c r="B88" s="21" t="s">
        <v>61</v>
      </c>
      <c r="C88" s="312" t="s">
        <v>62</v>
      </c>
      <c r="D88" s="80">
        <f>SUM(D89:D96)</f>
        <v>7000</v>
      </c>
      <c r="E88" s="287">
        <f>SUM(F89:F95)</f>
        <v>0</v>
      </c>
      <c r="F88" s="521" t="s">
        <v>197</v>
      </c>
      <c r="G88" s="522"/>
      <c r="H88" s="522"/>
    </row>
    <row r="89" spans="1:15" x14ac:dyDescent="0.8">
      <c r="A89" s="531" t="s">
        <v>248</v>
      </c>
      <c r="B89" s="543">
        <v>7000</v>
      </c>
      <c r="C89" s="544">
        <v>1</v>
      </c>
      <c r="D89" s="488">
        <f t="shared" ref="D89:D96" si="19">B89*C89</f>
        <v>7000</v>
      </c>
      <c r="E89" s="545">
        <f>C89</f>
        <v>1</v>
      </c>
      <c r="F89" s="533"/>
      <c r="G89" s="546"/>
      <c r="H89" s="547">
        <f>E89*B89</f>
        <v>7000</v>
      </c>
      <c r="J89" s="352" t="s">
        <v>249</v>
      </c>
      <c r="K89" s="353" t="s">
        <v>65</v>
      </c>
      <c r="L89" s="354" t="s">
        <v>66</v>
      </c>
      <c r="M89" s="354" t="s">
        <v>67</v>
      </c>
      <c r="N89" s="355" t="s">
        <v>68</v>
      </c>
      <c r="O89" s="356">
        <v>7000</v>
      </c>
    </row>
    <row r="90" spans="1:15" s="58" customFormat="1" ht="21.75" thickBot="1" x14ac:dyDescent="0.5">
      <c r="A90" s="177" t="s">
        <v>250</v>
      </c>
      <c r="B90" s="177">
        <v>5000</v>
      </c>
      <c r="C90" s="177"/>
      <c r="D90" s="177">
        <f t="shared" si="19"/>
        <v>0</v>
      </c>
      <c r="E90" s="471"/>
      <c r="G90" s="267"/>
      <c r="H90" s="460">
        <f>E90*B90</f>
        <v>0</v>
      </c>
      <c r="J90" s="357">
        <f>Díj!C77+Díj!C76</f>
        <v>1</v>
      </c>
      <c r="K90" s="358">
        <v>0.8</v>
      </c>
      <c r="L90" s="359">
        <f>J90*K90*10</f>
        <v>8</v>
      </c>
      <c r="M90" s="360">
        <f>L90*1.6</f>
        <v>12.8</v>
      </c>
      <c r="N90" s="361">
        <f>M90/25</f>
        <v>0.51200000000000001</v>
      </c>
      <c r="O90" s="362">
        <f>N90*O89</f>
        <v>3584</v>
      </c>
    </row>
    <row r="91" spans="1:15" ht="21.75" thickBot="1" x14ac:dyDescent="0.85">
      <c r="A91" s="40" t="s">
        <v>251</v>
      </c>
      <c r="B91" s="10">
        <v>800</v>
      </c>
      <c r="C91" s="328"/>
      <c r="D91" s="12">
        <f t="shared" si="19"/>
        <v>0</v>
      </c>
      <c r="E91" s="472"/>
      <c r="G91" s="267"/>
      <c r="H91" s="468"/>
    </row>
    <row r="92" spans="1:15" x14ac:dyDescent="0.8">
      <c r="A92" s="13" t="s">
        <v>252</v>
      </c>
      <c r="B92" s="351">
        <v>4000</v>
      </c>
      <c r="C92" s="328"/>
      <c r="D92" s="12">
        <f t="shared" si="19"/>
        <v>0</v>
      </c>
      <c r="E92" s="473"/>
      <c r="G92" s="267"/>
      <c r="H92" s="460">
        <f>E92*B92</f>
        <v>0</v>
      </c>
      <c r="J92" s="352" t="s">
        <v>253</v>
      </c>
      <c r="K92" s="353" t="s">
        <v>65</v>
      </c>
      <c r="L92" s="354" t="s">
        <v>66</v>
      </c>
      <c r="M92" s="354" t="s">
        <v>67</v>
      </c>
      <c r="N92" s="355" t="s">
        <v>68</v>
      </c>
      <c r="O92" s="356">
        <v>4000</v>
      </c>
    </row>
    <row r="93" spans="1:15" ht="21.75" thickBot="1" x14ac:dyDescent="0.85">
      <c r="A93" s="426" t="s">
        <v>370</v>
      </c>
      <c r="B93" s="477">
        <v>3000</v>
      </c>
      <c r="C93" s="474"/>
      <c r="D93" s="478">
        <f t="shared" si="19"/>
        <v>0</v>
      </c>
      <c r="E93" s="474"/>
      <c r="G93" s="267"/>
      <c r="H93" s="459">
        <f>E93*B93</f>
        <v>0</v>
      </c>
      <c r="J93" s="357">
        <f>Díj!C15</f>
        <v>0</v>
      </c>
      <c r="K93" s="358">
        <v>0.8</v>
      </c>
      <c r="L93" s="359">
        <f>J93*K93*10</f>
        <v>0</v>
      </c>
      <c r="M93" s="360">
        <f>L93*1.6</f>
        <v>0</v>
      </c>
      <c r="N93" s="361">
        <f>M93/25</f>
        <v>0</v>
      </c>
      <c r="O93" s="362">
        <f>N93*O92</f>
        <v>0</v>
      </c>
    </row>
    <row r="94" spans="1:15" ht="21" customHeight="1" x14ac:dyDescent="0.8">
      <c r="A94" s="40" t="s">
        <v>254</v>
      </c>
      <c r="B94" s="10">
        <v>2300</v>
      </c>
      <c r="C94" s="318"/>
      <c r="D94" s="12">
        <f t="shared" si="19"/>
        <v>0</v>
      </c>
      <c r="E94" s="475"/>
      <c r="G94" s="267"/>
      <c r="H94" s="460">
        <f>E94*B94</f>
        <v>0</v>
      </c>
      <c r="J94" s="82"/>
    </row>
    <row r="95" spans="1:15" ht="21" customHeight="1" x14ac:dyDescent="0.8">
      <c r="A95" s="40" t="s">
        <v>255</v>
      </c>
      <c r="B95" s="10">
        <v>15000</v>
      </c>
      <c r="C95" s="350"/>
      <c r="D95" s="12">
        <f t="shared" si="19"/>
        <v>0</v>
      </c>
      <c r="E95" s="476"/>
      <c r="G95" s="202"/>
      <c r="H95" s="470">
        <f>E95*B95</f>
        <v>0</v>
      </c>
      <c r="J95" s="82"/>
    </row>
    <row r="96" spans="1:15" hidden="1" outlineLevel="1" x14ac:dyDescent="0.8">
      <c r="A96" s="40" t="s">
        <v>256</v>
      </c>
      <c r="B96" s="10">
        <v>1103</v>
      </c>
      <c r="C96" s="330"/>
      <c r="D96" s="12">
        <f t="shared" si="19"/>
        <v>0</v>
      </c>
      <c r="E96" s="296">
        <f t="shared" ref="E96" si="20">C96</f>
        <v>0</v>
      </c>
      <c r="F96" s="166"/>
      <c r="G96" s="202"/>
      <c r="H96" s="271">
        <f>E96*B96</f>
        <v>0</v>
      </c>
    </row>
    <row r="97" spans="1:15" ht="63.75" customHeight="1" collapsed="1" thickBot="1" x14ac:dyDescent="0.85">
      <c r="A97" s="18" t="s">
        <v>257</v>
      </c>
      <c r="B97" s="17" t="s">
        <v>195</v>
      </c>
      <c r="C97" s="316" t="s">
        <v>201</v>
      </c>
      <c r="D97" s="79" t="s">
        <v>202</v>
      </c>
      <c r="E97" s="286" t="s">
        <v>203</v>
      </c>
      <c r="G97" s="202"/>
      <c r="H97" s="271"/>
    </row>
    <row r="98" spans="1:15" ht="21.75" thickBot="1" x14ac:dyDescent="0.85">
      <c r="A98" s="49">
        <f>SUM(D99:D107)</f>
        <v>0</v>
      </c>
      <c r="B98" s="21" t="s">
        <v>61</v>
      </c>
      <c r="C98" s="312" t="s">
        <v>62</v>
      </c>
      <c r="D98" s="80">
        <f>SUM(D99:D107)</f>
        <v>0</v>
      </c>
      <c r="E98" s="297">
        <f>SUM(H99:H106)</f>
        <v>0</v>
      </c>
      <c r="F98" s="521" t="s">
        <v>197</v>
      </c>
      <c r="G98" s="522"/>
      <c r="H98" s="522"/>
      <c r="J98" s="518"/>
      <c r="K98" s="518"/>
      <c r="L98" s="518"/>
    </row>
    <row r="99" spans="1:15" x14ac:dyDescent="0.45">
      <c r="A99" s="40" t="s">
        <v>258</v>
      </c>
      <c r="B99" s="38">
        <v>7000</v>
      </c>
      <c r="C99" s="331"/>
      <c r="D99" s="38">
        <f t="shared" ref="D99:D106" si="21">B99*C99</f>
        <v>0</v>
      </c>
      <c r="E99" s="479"/>
      <c r="G99" s="269"/>
      <c r="H99" s="458">
        <f>E99*B99</f>
        <v>0</v>
      </c>
      <c r="J99" s="22" t="s">
        <v>259</v>
      </c>
      <c r="K99" s="23" t="s">
        <v>65</v>
      </c>
      <c r="L99" s="24" t="s">
        <v>66</v>
      </c>
      <c r="M99" s="24" t="s">
        <v>67</v>
      </c>
      <c r="N99" s="25" t="s">
        <v>68</v>
      </c>
      <c r="O99" s="26">
        <v>7000</v>
      </c>
    </row>
    <row r="100" spans="1:15" ht="30.4" thickBot="1" x14ac:dyDescent="0.5">
      <c r="A100" s="40" t="s">
        <v>260</v>
      </c>
      <c r="B100" s="38">
        <v>6000</v>
      </c>
      <c r="C100" s="331"/>
      <c r="D100" s="38">
        <f t="shared" si="21"/>
        <v>0</v>
      </c>
      <c r="E100" s="479"/>
      <c r="G100" s="270"/>
      <c r="H100" s="458">
        <f>E100*B100</f>
        <v>0</v>
      </c>
      <c r="J100" s="410">
        <f>Díj!G112</f>
        <v>0</v>
      </c>
      <c r="K100" s="27">
        <v>0.08</v>
      </c>
      <c r="L100" s="28">
        <f>J100*K100*10</f>
        <v>0</v>
      </c>
      <c r="M100" s="29">
        <f>L100*1.6</f>
        <v>0</v>
      </c>
      <c r="N100" s="32">
        <f>M100/25</f>
        <v>0</v>
      </c>
      <c r="O100" s="30">
        <f>N100*O99</f>
        <v>0</v>
      </c>
    </row>
    <row r="101" spans="1:15" ht="21.75" thickBot="1" x14ac:dyDescent="0.5">
      <c r="A101" s="40" t="s">
        <v>261</v>
      </c>
      <c r="B101" s="38">
        <v>800</v>
      </c>
      <c r="C101" s="332"/>
      <c r="D101" s="38">
        <f t="shared" si="21"/>
        <v>0</v>
      </c>
      <c r="E101" s="480"/>
      <c r="G101" s="270"/>
      <c r="H101" s="458">
        <f>E101*B101</f>
        <v>0</v>
      </c>
    </row>
    <row r="102" spans="1:15" ht="30" x14ac:dyDescent="0.45">
      <c r="A102" s="40" t="s">
        <v>262</v>
      </c>
      <c r="B102" s="431">
        <v>13000</v>
      </c>
      <c r="C102" s="364"/>
      <c r="D102" s="38">
        <f t="shared" si="21"/>
        <v>0</v>
      </c>
      <c r="E102" s="481"/>
      <c r="G102" s="270"/>
      <c r="H102" s="458">
        <f>E102*B102</f>
        <v>0</v>
      </c>
      <c r="J102" s="22" t="s">
        <v>263</v>
      </c>
      <c r="K102" s="23" t="s">
        <v>65</v>
      </c>
      <c r="L102" s="24" t="s">
        <v>66</v>
      </c>
      <c r="M102" s="24" t="s">
        <v>67</v>
      </c>
      <c r="N102" s="25" t="s">
        <v>68</v>
      </c>
      <c r="O102" s="26">
        <v>6000</v>
      </c>
    </row>
    <row r="103" spans="1:15" ht="30.4" thickBot="1" x14ac:dyDescent="0.5">
      <c r="A103" s="266" t="s">
        <v>264</v>
      </c>
      <c r="B103" s="38">
        <v>12000</v>
      </c>
      <c r="C103" s="365"/>
      <c r="D103" s="38">
        <f t="shared" si="21"/>
        <v>0</v>
      </c>
      <c r="E103" s="482"/>
      <c r="G103" s="270"/>
      <c r="H103" s="467"/>
      <c r="J103" s="410">
        <f>J100</f>
        <v>0</v>
      </c>
      <c r="K103" s="27">
        <v>0.2</v>
      </c>
      <c r="L103" s="28">
        <f>J103*K103*10</f>
        <v>0</v>
      </c>
      <c r="M103" s="29">
        <f>L103*1.6</f>
        <v>0</v>
      </c>
      <c r="N103" s="32">
        <f>M103/25</f>
        <v>0</v>
      </c>
      <c r="O103" s="30">
        <f>N103*O102</f>
        <v>0</v>
      </c>
    </row>
    <row r="104" spans="1:15" s="58" customFormat="1" x14ac:dyDescent="0.45">
      <c r="A104" s="40" t="s">
        <v>265</v>
      </c>
      <c r="B104" s="38">
        <v>2000</v>
      </c>
      <c r="C104" s="333"/>
      <c r="D104" s="38">
        <f t="shared" si="21"/>
        <v>0</v>
      </c>
      <c r="E104" s="483"/>
      <c r="G104" s="270"/>
      <c r="H104" s="458">
        <f>E104*B104</f>
        <v>0</v>
      </c>
    </row>
    <row r="105" spans="1:15" s="58" customFormat="1" x14ac:dyDescent="0.45">
      <c r="A105" s="40" t="s">
        <v>266</v>
      </c>
      <c r="B105" s="38">
        <v>3200</v>
      </c>
      <c r="C105" s="332"/>
      <c r="D105" s="38">
        <f t="shared" si="21"/>
        <v>0</v>
      </c>
      <c r="E105" s="480"/>
      <c r="G105" s="270"/>
      <c r="H105" s="425"/>
    </row>
    <row r="106" spans="1:15" x14ac:dyDescent="0.45">
      <c r="A106" s="266" t="s">
        <v>267</v>
      </c>
      <c r="B106" s="38">
        <v>13000</v>
      </c>
      <c r="C106" s="363"/>
      <c r="D106" s="38">
        <f t="shared" si="21"/>
        <v>0</v>
      </c>
      <c r="E106" s="481"/>
      <c r="G106" s="270"/>
      <c r="H106" s="458">
        <f>E106*B106</f>
        <v>0</v>
      </c>
    </row>
    <row r="107" spans="1:15" hidden="1" outlineLevel="1" x14ac:dyDescent="0.45">
      <c r="A107" s="61"/>
      <c r="B107" s="38"/>
      <c r="C107" s="332"/>
      <c r="D107" s="38"/>
      <c r="E107" s="299"/>
      <c r="F107" s="167"/>
      <c r="G107" s="204"/>
      <c r="H107" s="271">
        <f>E107*B107</f>
        <v>0</v>
      </c>
    </row>
    <row r="108" spans="1:15" hidden="1" outlineLevel="1" x14ac:dyDescent="0.45">
      <c r="A108" s="40"/>
      <c r="B108" s="38"/>
      <c r="C108" s="332"/>
      <c r="D108" s="38"/>
      <c r="E108" s="299"/>
      <c r="F108" s="167"/>
      <c r="G108" s="204"/>
      <c r="H108" s="271">
        <f t="shared" ref="H108:H114" si="22">E108*B108</f>
        <v>0</v>
      </c>
    </row>
    <row r="109" spans="1:15" hidden="1" outlineLevel="1" x14ac:dyDescent="0.45">
      <c r="A109" s="11"/>
      <c r="B109" s="10"/>
      <c r="C109" s="332"/>
      <c r="D109" s="38"/>
      <c r="E109" s="299"/>
      <c r="F109" s="167"/>
      <c r="G109" s="204"/>
      <c r="H109" s="271">
        <f t="shared" si="22"/>
        <v>0</v>
      </c>
    </row>
    <row r="110" spans="1:15" hidden="1" outlineLevel="1" x14ac:dyDescent="0.45">
      <c r="A110" s="40" t="s">
        <v>268</v>
      </c>
      <c r="B110" s="38">
        <v>160</v>
      </c>
      <c r="C110" s="332"/>
      <c r="D110" s="38"/>
      <c r="E110" s="299"/>
      <c r="F110" s="167"/>
      <c r="G110" s="204"/>
      <c r="H110" s="271">
        <f t="shared" si="22"/>
        <v>0</v>
      </c>
    </row>
    <row r="111" spans="1:15" hidden="1" outlineLevel="1" x14ac:dyDescent="0.45">
      <c r="A111" s="40" t="s">
        <v>269</v>
      </c>
      <c r="B111" s="38">
        <v>1500</v>
      </c>
      <c r="C111" s="332"/>
      <c r="D111" s="38"/>
      <c r="E111" s="299"/>
      <c r="F111" s="167"/>
      <c r="G111" s="204"/>
      <c r="H111" s="271">
        <f t="shared" si="22"/>
        <v>0</v>
      </c>
    </row>
    <row r="112" spans="1:15" hidden="1" outlineLevel="1" x14ac:dyDescent="0.45">
      <c r="A112" s="11"/>
      <c r="B112" s="10">
        <v>0</v>
      </c>
      <c r="C112" s="332"/>
      <c r="D112" s="38"/>
      <c r="E112" s="299"/>
      <c r="F112" s="167"/>
      <c r="G112" s="204"/>
      <c r="H112" s="271">
        <f t="shared" si="22"/>
        <v>0</v>
      </c>
    </row>
    <row r="113" spans="1:8" hidden="1" outlineLevel="1" x14ac:dyDescent="0.45">
      <c r="A113" s="11"/>
      <c r="B113" s="10">
        <v>0</v>
      </c>
      <c r="C113" s="332"/>
      <c r="D113" s="38"/>
      <c r="E113" s="299"/>
      <c r="F113" s="167"/>
      <c r="G113" s="204"/>
      <c r="H113" s="271">
        <f t="shared" si="22"/>
        <v>0</v>
      </c>
    </row>
    <row r="114" spans="1:8" hidden="1" outlineLevel="1" x14ac:dyDescent="0.45">
      <c r="A114" s="11"/>
      <c r="B114" s="10">
        <v>0</v>
      </c>
      <c r="C114" s="332"/>
      <c r="D114" s="38"/>
      <c r="E114" s="299"/>
      <c r="F114" s="167"/>
      <c r="G114" s="204"/>
      <c r="H114" s="271">
        <f t="shared" si="22"/>
        <v>0</v>
      </c>
    </row>
    <row r="115" spans="1:8" hidden="1" outlineLevel="1" x14ac:dyDescent="0.8">
      <c r="F115" s="167"/>
      <c r="G115" s="202"/>
    </row>
    <row r="116" spans="1:8" ht="63.75" customHeight="1" collapsed="1" thickBot="1" x14ac:dyDescent="0.85">
      <c r="A116" s="18" t="s">
        <v>270</v>
      </c>
      <c r="B116" s="17" t="s">
        <v>195</v>
      </c>
      <c r="C116" s="316" t="s">
        <v>201</v>
      </c>
      <c r="D116" s="79" t="s">
        <v>202</v>
      </c>
      <c r="E116" s="286" t="s">
        <v>203</v>
      </c>
      <c r="H116" s="271"/>
    </row>
    <row r="117" spans="1:8" ht="21.75" thickBot="1" x14ac:dyDescent="0.85">
      <c r="A117" s="49">
        <f>SUM(D118:D132)</f>
        <v>0</v>
      </c>
      <c r="B117" s="21" t="s">
        <v>61</v>
      </c>
      <c r="C117" s="312" t="s">
        <v>62</v>
      </c>
      <c r="D117" s="80">
        <f>SUM(D118:D133)</f>
        <v>0</v>
      </c>
      <c r="E117" s="287">
        <f>SUM(F118:F132)</f>
        <v>0</v>
      </c>
      <c r="F117" s="521" t="s">
        <v>197</v>
      </c>
      <c r="G117" s="522"/>
      <c r="H117" s="522"/>
    </row>
    <row r="118" spans="1:8" x14ac:dyDescent="0.45">
      <c r="A118" s="40" t="s">
        <v>271</v>
      </c>
      <c r="B118" s="38">
        <v>6000</v>
      </c>
      <c r="C118" s="384"/>
      <c r="D118" s="43">
        <f>B118*C118</f>
        <v>0</v>
      </c>
      <c r="E118" s="484">
        <f>C118</f>
        <v>0</v>
      </c>
      <c r="G118" s="203"/>
      <c r="H118" s="458">
        <f>E118*B118</f>
        <v>0</v>
      </c>
    </row>
    <row r="119" spans="1:8" x14ac:dyDescent="0.45">
      <c r="A119" s="40" t="s">
        <v>272</v>
      </c>
      <c r="B119" s="38">
        <v>6000</v>
      </c>
      <c r="C119" s="384"/>
      <c r="D119" s="38">
        <f>B119*C119</f>
        <v>0</v>
      </c>
      <c r="E119" s="484">
        <f>C119</f>
        <v>0</v>
      </c>
      <c r="G119" s="204"/>
      <c r="H119" s="458">
        <f>E119*B119</f>
        <v>0</v>
      </c>
    </row>
    <row r="120" spans="1:8" x14ac:dyDescent="0.45">
      <c r="A120" s="40" t="s">
        <v>273</v>
      </c>
      <c r="B120" s="38">
        <v>800</v>
      </c>
      <c r="C120" s="332"/>
      <c r="D120" s="38">
        <f>B120*C120</f>
        <v>0</v>
      </c>
      <c r="E120" s="332">
        <f t="shared" ref="E120:E132" si="23">C120</f>
        <v>0</v>
      </c>
      <c r="G120" s="204"/>
      <c r="H120" s="163"/>
    </row>
    <row r="121" spans="1:8" x14ac:dyDescent="0.45">
      <c r="A121" s="42" t="s">
        <v>274</v>
      </c>
      <c r="B121" s="43">
        <v>5000</v>
      </c>
      <c r="C121" s="334"/>
      <c r="D121" s="38">
        <f>B121*C121</f>
        <v>0</v>
      </c>
      <c r="E121" s="334">
        <f t="shared" si="23"/>
        <v>0</v>
      </c>
      <c r="G121" s="204"/>
      <c r="H121" s="166"/>
    </row>
    <row r="122" spans="1:8" x14ac:dyDescent="0.45">
      <c r="A122" s="40" t="s">
        <v>275</v>
      </c>
      <c r="B122" s="38">
        <v>1500</v>
      </c>
      <c r="C122" s="334"/>
      <c r="D122" s="38">
        <f t="shared" ref="D122:D132" si="24">B122*C122</f>
        <v>0</v>
      </c>
      <c r="E122" s="334">
        <f t="shared" si="23"/>
        <v>0</v>
      </c>
      <c r="G122" s="204"/>
      <c r="H122" s="167"/>
    </row>
    <row r="123" spans="1:8" hidden="1" outlineLevel="1" x14ac:dyDescent="0.45">
      <c r="C123" s="335">
        <v>0</v>
      </c>
      <c r="D123" s="38">
        <f t="shared" si="24"/>
        <v>0</v>
      </c>
      <c r="E123" s="300">
        <f t="shared" si="23"/>
        <v>0</v>
      </c>
      <c r="F123" s="167">
        <f t="shared" ref="F123:F132" si="25">D123</f>
        <v>0</v>
      </c>
      <c r="G123" s="204"/>
      <c r="H123" s="271">
        <f t="shared" ref="H123:H133" si="26">E123*B123</f>
        <v>0</v>
      </c>
    </row>
    <row r="124" spans="1:8" hidden="1" outlineLevel="1" x14ac:dyDescent="0.8">
      <c r="A124" s="40" t="s">
        <v>276</v>
      </c>
      <c r="B124" s="38"/>
      <c r="C124" s="314">
        <v>0</v>
      </c>
      <c r="D124" s="38">
        <f t="shared" si="24"/>
        <v>0</v>
      </c>
      <c r="E124" s="300">
        <f t="shared" si="23"/>
        <v>0</v>
      </c>
      <c r="F124" s="166">
        <f t="shared" si="25"/>
        <v>0</v>
      </c>
      <c r="G124" s="204"/>
      <c r="H124" s="271">
        <f t="shared" si="26"/>
        <v>0</v>
      </c>
    </row>
    <row r="125" spans="1:8" hidden="1" outlineLevel="1" x14ac:dyDescent="0.8">
      <c r="A125" s="40" t="s">
        <v>277</v>
      </c>
      <c r="B125" s="38"/>
      <c r="C125" s="314">
        <v>0</v>
      </c>
      <c r="D125" s="38">
        <f t="shared" si="24"/>
        <v>0</v>
      </c>
      <c r="E125" s="300">
        <f t="shared" si="23"/>
        <v>0</v>
      </c>
      <c r="F125" s="166">
        <f t="shared" si="25"/>
        <v>0</v>
      </c>
      <c r="G125" s="202"/>
      <c r="H125" s="271">
        <f t="shared" si="26"/>
        <v>0</v>
      </c>
    </row>
    <row r="126" spans="1:8" hidden="1" outlineLevel="1" x14ac:dyDescent="0.8">
      <c r="A126" s="11"/>
      <c r="B126" s="10">
        <v>0</v>
      </c>
      <c r="C126" s="314">
        <v>0</v>
      </c>
      <c r="D126" s="38">
        <f t="shared" si="24"/>
        <v>0</v>
      </c>
      <c r="E126" s="300">
        <f t="shared" si="23"/>
        <v>0</v>
      </c>
      <c r="F126" s="166">
        <f t="shared" si="25"/>
        <v>0</v>
      </c>
      <c r="G126" s="202"/>
      <c r="H126" s="271">
        <f t="shared" si="26"/>
        <v>0</v>
      </c>
    </row>
    <row r="127" spans="1:8" hidden="1" outlineLevel="1" x14ac:dyDescent="0.8">
      <c r="A127" s="11"/>
      <c r="B127" s="10">
        <v>0</v>
      </c>
      <c r="C127" s="314">
        <v>0</v>
      </c>
      <c r="D127" s="38">
        <f t="shared" si="24"/>
        <v>0</v>
      </c>
      <c r="E127" s="300">
        <f t="shared" si="23"/>
        <v>0</v>
      </c>
      <c r="F127" s="166">
        <f t="shared" si="25"/>
        <v>0</v>
      </c>
      <c r="G127" s="202"/>
      <c r="H127" s="271">
        <f t="shared" si="26"/>
        <v>0</v>
      </c>
    </row>
    <row r="128" spans="1:8" hidden="1" outlineLevel="1" x14ac:dyDescent="0.8">
      <c r="A128" s="11"/>
      <c r="B128" s="10">
        <v>0</v>
      </c>
      <c r="C128" s="314">
        <v>0</v>
      </c>
      <c r="D128" s="38">
        <f t="shared" si="24"/>
        <v>0</v>
      </c>
      <c r="E128" s="300">
        <f t="shared" si="23"/>
        <v>0</v>
      </c>
      <c r="F128" s="166">
        <f t="shared" si="25"/>
        <v>0</v>
      </c>
      <c r="G128" s="202"/>
      <c r="H128" s="271">
        <f t="shared" si="26"/>
        <v>0</v>
      </c>
    </row>
    <row r="129" spans="1:9" hidden="1" outlineLevel="1" x14ac:dyDescent="0.8">
      <c r="A129" s="11"/>
      <c r="B129" s="10">
        <v>0</v>
      </c>
      <c r="C129" s="314">
        <v>0</v>
      </c>
      <c r="D129" s="38">
        <f t="shared" si="24"/>
        <v>0</v>
      </c>
      <c r="E129" s="300">
        <f t="shared" si="23"/>
        <v>0</v>
      </c>
      <c r="F129" s="166">
        <f t="shared" si="25"/>
        <v>0</v>
      </c>
      <c r="G129" s="202"/>
      <c r="H129" s="271">
        <f t="shared" si="26"/>
        <v>0</v>
      </c>
    </row>
    <row r="130" spans="1:9" hidden="1" outlineLevel="1" x14ac:dyDescent="0.8">
      <c r="A130" s="11"/>
      <c r="B130" s="10">
        <v>0</v>
      </c>
      <c r="C130" s="314">
        <v>0</v>
      </c>
      <c r="D130" s="38">
        <f t="shared" si="24"/>
        <v>0</v>
      </c>
      <c r="E130" s="300">
        <f t="shared" si="23"/>
        <v>0</v>
      </c>
      <c r="F130" s="166">
        <f t="shared" si="25"/>
        <v>0</v>
      </c>
      <c r="G130" s="202"/>
      <c r="H130" s="271">
        <f t="shared" si="26"/>
        <v>0</v>
      </c>
    </row>
    <row r="131" spans="1:9" hidden="1" outlineLevel="1" x14ac:dyDescent="0.8">
      <c r="A131" s="11"/>
      <c r="B131" s="10">
        <v>0</v>
      </c>
      <c r="C131" s="314">
        <v>0</v>
      </c>
      <c r="D131" s="38">
        <f t="shared" si="24"/>
        <v>0</v>
      </c>
      <c r="E131" s="300">
        <f t="shared" si="23"/>
        <v>0</v>
      </c>
      <c r="F131" s="166">
        <f t="shared" si="25"/>
        <v>0</v>
      </c>
      <c r="G131" s="202"/>
      <c r="H131" s="271">
        <f t="shared" si="26"/>
        <v>0</v>
      </c>
    </row>
    <row r="132" spans="1:9" hidden="1" outlineLevel="1" x14ac:dyDescent="0.8">
      <c r="A132" s="11"/>
      <c r="B132" s="10">
        <v>0</v>
      </c>
      <c r="C132" s="314">
        <v>0</v>
      </c>
      <c r="D132" s="38">
        <f t="shared" si="24"/>
        <v>0</v>
      </c>
      <c r="E132" s="300">
        <f t="shared" si="23"/>
        <v>0</v>
      </c>
      <c r="F132" s="166">
        <f t="shared" si="25"/>
        <v>0</v>
      </c>
      <c r="G132" s="202"/>
      <c r="H132" s="271">
        <f t="shared" si="26"/>
        <v>0</v>
      </c>
    </row>
    <row r="133" spans="1:9" hidden="1" outlineLevel="1" x14ac:dyDescent="0.8">
      <c r="A133" s="209"/>
      <c r="G133" s="202"/>
      <c r="H133" s="271">
        <f t="shared" si="26"/>
        <v>0</v>
      </c>
    </row>
    <row r="134" spans="1:9" ht="63.75" customHeight="1" collapsed="1" thickBot="1" x14ac:dyDescent="0.85">
      <c r="A134" s="18" t="s">
        <v>17</v>
      </c>
      <c r="B134" s="17" t="s">
        <v>278</v>
      </c>
      <c r="C134" s="316" t="s">
        <v>201</v>
      </c>
      <c r="D134" s="79" t="s">
        <v>202</v>
      </c>
      <c r="E134" s="286" t="s">
        <v>203</v>
      </c>
    </row>
    <row r="135" spans="1:9" ht="21.75" thickBot="1" x14ac:dyDescent="0.85">
      <c r="A135" s="49">
        <f>SUM(D136:D150)</f>
        <v>0</v>
      </c>
      <c r="B135" s="21" t="s">
        <v>61</v>
      </c>
      <c r="C135" s="312" t="s">
        <v>62</v>
      </c>
      <c r="D135" s="80">
        <f>SUM(D136:D151)</f>
        <v>0</v>
      </c>
      <c r="E135" s="287">
        <f>SUM(F136:F150)</f>
        <v>0</v>
      </c>
      <c r="F135" s="521" t="s">
        <v>197</v>
      </c>
      <c r="G135" s="522"/>
      <c r="H135" s="522"/>
    </row>
    <row r="136" spans="1:9" s="152" customFormat="1" x14ac:dyDescent="0.45">
      <c r="A136" s="177" t="s">
        <v>279</v>
      </c>
      <c r="B136" s="175">
        <v>15000</v>
      </c>
      <c r="C136" s="336"/>
      <c r="D136" s="175">
        <f t="shared" ref="D136:D143" si="27">B136*C136</f>
        <v>0</v>
      </c>
      <c r="E136" s="301">
        <f>C136</f>
        <v>0</v>
      </c>
      <c r="F136" s="176">
        <f t="shared" ref="F136:F146" si="28">D136</f>
        <v>0</v>
      </c>
      <c r="G136" s="203"/>
      <c r="H136" s="255"/>
      <c r="I136"/>
    </row>
    <row r="137" spans="1:9" s="152" customFormat="1" x14ac:dyDescent="0.45">
      <c r="A137" s="174" t="s">
        <v>280</v>
      </c>
      <c r="B137" s="178">
        <v>8000</v>
      </c>
      <c r="C137" s="336"/>
      <c r="D137" s="175">
        <f t="shared" si="27"/>
        <v>0</v>
      </c>
      <c r="E137" s="301">
        <f t="shared" ref="E137:E146" si="29">C137</f>
        <v>0</v>
      </c>
      <c r="F137" s="176">
        <f t="shared" si="28"/>
        <v>0</v>
      </c>
      <c r="G137" s="204"/>
      <c r="H137" s="255"/>
      <c r="I137"/>
    </row>
    <row r="138" spans="1:9" s="152" customFormat="1" x14ac:dyDescent="0.45">
      <c r="A138" s="174" t="s">
        <v>281</v>
      </c>
      <c r="B138" s="178">
        <v>15000</v>
      </c>
      <c r="C138" s="336"/>
      <c r="D138" s="175">
        <f t="shared" si="27"/>
        <v>0</v>
      </c>
      <c r="E138" s="301">
        <f t="shared" si="29"/>
        <v>0</v>
      </c>
      <c r="F138" s="176">
        <f t="shared" si="28"/>
        <v>0</v>
      </c>
      <c r="G138" s="204"/>
      <c r="H138" s="255"/>
      <c r="I138"/>
    </row>
    <row r="139" spans="1:9" s="152" customFormat="1" x14ac:dyDescent="0.45">
      <c r="A139" s="174" t="s">
        <v>282</v>
      </c>
      <c r="B139" s="178">
        <v>85000</v>
      </c>
      <c r="C139" s="336"/>
      <c r="D139" s="175">
        <f t="shared" si="27"/>
        <v>0</v>
      </c>
      <c r="E139" s="301">
        <f t="shared" si="29"/>
        <v>0</v>
      </c>
      <c r="F139" s="176">
        <f t="shared" si="28"/>
        <v>0</v>
      </c>
      <c r="G139" s="204"/>
      <c r="H139" s="255"/>
      <c r="I139"/>
    </row>
    <row r="140" spans="1:9" s="152" customFormat="1" x14ac:dyDescent="0.45">
      <c r="A140" s="174" t="s">
        <v>283</v>
      </c>
      <c r="B140" s="178">
        <v>40000</v>
      </c>
      <c r="C140" s="336"/>
      <c r="D140" s="175">
        <f t="shared" si="27"/>
        <v>0</v>
      </c>
      <c r="E140" s="301">
        <f t="shared" si="29"/>
        <v>0</v>
      </c>
      <c r="F140" s="176">
        <f t="shared" si="28"/>
        <v>0</v>
      </c>
      <c r="G140" s="204"/>
      <c r="H140" s="255"/>
      <c r="I140"/>
    </row>
    <row r="141" spans="1:9" s="152" customFormat="1" x14ac:dyDescent="0.45">
      <c r="A141" s="174" t="s">
        <v>284</v>
      </c>
      <c r="B141" s="178">
        <v>2200</v>
      </c>
      <c r="C141" s="336"/>
      <c r="D141" s="175">
        <f t="shared" si="27"/>
        <v>0</v>
      </c>
      <c r="E141" s="301">
        <f t="shared" si="29"/>
        <v>0</v>
      </c>
      <c r="F141" s="176">
        <f t="shared" si="28"/>
        <v>0</v>
      </c>
      <c r="G141" s="204"/>
      <c r="H141" s="255"/>
      <c r="I141"/>
    </row>
    <row r="142" spans="1:9" s="152" customFormat="1" x14ac:dyDescent="0.45">
      <c r="A142" s="174" t="s">
        <v>285</v>
      </c>
      <c r="B142" s="178">
        <v>1800</v>
      </c>
      <c r="C142" s="336"/>
      <c r="D142" s="175">
        <f t="shared" si="27"/>
        <v>0</v>
      </c>
      <c r="E142" s="301">
        <f t="shared" si="29"/>
        <v>0</v>
      </c>
      <c r="F142" s="176">
        <f t="shared" si="28"/>
        <v>0</v>
      </c>
      <c r="G142" s="204"/>
      <c r="H142" s="255"/>
      <c r="I142"/>
    </row>
    <row r="143" spans="1:9" s="152" customFormat="1" x14ac:dyDescent="0.45">
      <c r="A143" s="174" t="s">
        <v>286</v>
      </c>
      <c r="B143" s="178">
        <v>15000</v>
      </c>
      <c r="C143" s="336"/>
      <c r="D143" s="175">
        <f t="shared" si="27"/>
        <v>0</v>
      </c>
      <c r="E143" s="301">
        <f t="shared" si="29"/>
        <v>0</v>
      </c>
      <c r="F143" s="176">
        <f t="shared" si="28"/>
        <v>0</v>
      </c>
      <c r="G143" s="204"/>
      <c r="H143" s="255"/>
      <c r="I143"/>
    </row>
    <row r="144" spans="1:9" s="152" customFormat="1" x14ac:dyDescent="0.45">
      <c r="A144" s="174" t="s">
        <v>287</v>
      </c>
      <c r="B144" s="178">
        <v>50000</v>
      </c>
      <c r="C144" s="336"/>
      <c r="D144" s="175">
        <f t="shared" ref="D144:D151" si="30">B144*C144</f>
        <v>0</v>
      </c>
      <c r="E144" s="301">
        <f t="shared" si="29"/>
        <v>0</v>
      </c>
      <c r="F144" s="176">
        <f t="shared" si="28"/>
        <v>0</v>
      </c>
      <c r="G144" s="204"/>
      <c r="H144" s="255"/>
      <c r="I144"/>
    </row>
    <row r="145" spans="1:9" s="152" customFormat="1" x14ac:dyDescent="0.45">
      <c r="A145" s="174" t="s">
        <v>288</v>
      </c>
      <c r="B145" s="178">
        <v>2200</v>
      </c>
      <c r="C145" s="336"/>
      <c r="D145" s="175">
        <f t="shared" si="30"/>
        <v>0</v>
      </c>
      <c r="E145" s="301">
        <f t="shared" si="29"/>
        <v>0</v>
      </c>
      <c r="F145" s="176">
        <f t="shared" si="28"/>
        <v>0</v>
      </c>
      <c r="G145" s="204"/>
      <c r="H145" s="255"/>
      <c r="I145"/>
    </row>
    <row r="146" spans="1:9" s="152" customFormat="1" x14ac:dyDescent="0.45">
      <c r="A146" s="174" t="s">
        <v>289</v>
      </c>
      <c r="B146" s="178">
        <v>20000</v>
      </c>
      <c r="C146" s="336"/>
      <c r="D146" s="175">
        <f t="shared" si="30"/>
        <v>0</v>
      </c>
      <c r="E146" s="301">
        <f t="shared" si="29"/>
        <v>0</v>
      </c>
      <c r="F146" s="176">
        <f t="shared" si="28"/>
        <v>0</v>
      </c>
      <c r="G146" s="204"/>
      <c r="H146" s="255"/>
      <c r="I146"/>
    </row>
    <row r="147" spans="1:9" x14ac:dyDescent="0.45">
      <c r="A147" s="174" t="s">
        <v>290</v>
      </c>
      <c r="B147" s="178">
        <v>35000</v>
      </c>
      <c r="C147" s="336"/>
      <c r="D147" s="175">
        <f t="shared" si="30"/>
        <v>0</v>
      </c>
      <c r="E147" s="301">
        <f t="shared" ref="E147:F151" si="31">C147</f>
        <v>0</v>
      </c>
      <c r="F147" s="176">
        <f t="shared" si="31"/>
        <v>0</v>
      </c>
      <c r="G147" s="204"/>
    </row>
    <row r="148" spans="1:9" x14ac:dyDescent="0.45">
      <c r="A148" s="174" t="s">
        <v>291</v>
      </c>
      <c r="B148" s="178">
        <v>20000</v>
      </c>
      <c r="C148" s="336"/>
      <c r="D148" s="175">
        <f t="shared" si="30"/>
        <v>0</v>
      </c>
      <c r="E148" s="301">
        <f t="shared" si="31"/>
        <v>0</v>
      </c>
      <c r="F148" s="176">
        <f t="shared" si="31"/>
        <v>0</v>
      </c>
      <c r="G148" s="204"/>
    </row>
    <row r="149" spans="1:9" hidden="1" outlineLevel="1" x14ac:dyDescent="0.45">
      <c r="A149" s="174"/>
      <c r="B149" s="178"/>
      <c r="C149" s="336"/>
      <c r="D149" s="175">
        <f t="shared" si="30"/>
        <v>0</v>
      </c>
      <c r="E149" s="301">
        <f t="shared" si="31"/>
        <v>0</v>
      </c>
      <c r="F149" s="176">
        <f t="shared" si="31"/>
        <v>0</v>
      </c>
      <c r="G149" s="204"/>
    </row>
    <row r="150" spans="1:9" hidden="1" outlineLevel="1" x14ac:dyDescent="0.45">
      <c r="A150" s="174"/>
      <c r="B150" s="178"/>
      <c r="C150" s="336"/>
      <c r="D150" s="175">
        <f t="shared" si="30"/>
        <v>0</v>
      </c>
      <c r="E150" s="301">
        <f t="shared" si="31"/>
        <v>0</v>
      </c>
      <c r="F150" s="176">
        <f t="shared" si="31"/>
        <v>0</v>
      </c>
      <c r="G150" s="204"/>
    </row>
    <row r="151" spans="1:9" hidden="1" outlineLevel="1" x14ac:dyDescent="0.45">
      <c r="A151" s="174"/>
      <c r="B151" s="178"/>
      <c r="C151" s="336"/>
      <c r="D151" s="175">
        <f t="shared" si="30"/>
        <v>0</v>
      </c>
      <c r="E151" s="301">
        <f t="shared" si="31"/>
        <v>0</v>
      </c>
      <c r="F151" s="176">
        <f t="shared" si="31"/>
        <v>0</v>
      </c>
      <c r="G151" s="204"/>
    </row>
    <row r="152" spans="1:9" ht="63.75" customHeight="1" collapsed="1" thickBot="1" x14ac:dyDescent="0.85">
      <c r="A152" s="62" t="s">
        <v>292</v>
      </c>
      <c r="B152" s="63" t="s">
        <v>195</v>
      </c>
      <c r="C152" s="316" t="s">
        <v>201</v>
      </c>
      <c r="D152" s="79" t="s">
        <v>202</v>
      </c>
      <c r="E152" s="286" t="s">
        <v>203</v>
      </c>
      <c r="F152" s="168"/>
      <c r="G152" s="206"/>
    </row>
    <row r="153" spans="1:9" ht="21.75" thickBot="1" x14ac:dyDescent="0.5">
      <c r="A153" s="65">
        <f>SUM(D154:D157)</f>
        <v>0</v>
      </c>
      <c r="B153" s="56" t="s">
        <v>61</v>
      </c>
      <c r="C153" s="337" t="s">
        <v>62</v>
      </c>
      <c r="D153" s="80">
        <f>SUM(D154:D158)</f>
        <v>0</v>
      </c>
      <c r="E153" s="287">
        <f>SUM(F154:F157)</f>
        <v>0</v>
      </c>
      <c r="F153" s="519" t="s">
        <v>197</v>
      </c>
      <c r="G153" s="520"/>
      <c r="H153" s="520"/>
    </row>
    <row r="154" spans="1:9" ht="21.75" hidden="1" outlineLevel="1" thickBot="1" x14ac:dyDescent="0.5">
      <c r="A154" s="42" t="s">
        <v>293</v>
      </c>
      <c r="B154" s="43">
        <v>10000</v>
      </c>
      <c r="C154" s="338"/>
      <c r="D154" s="66">
        <f>B154*C154</f>
        <v>0</v>
      </c>
      <c r="E154" s="302">
        <f>C154</f>
        <v>0</v>
      </c>
      <c r="F154" s="167"/>
      <c r="G154" s="207"/>
      <c r="H154" s="271">
        <f>E154*B154</f>
        <v>0</v>
      </c>
    </row>
    <row r="155" spans="1:9" ht="21.75" hidden="1" outlineLevel="1" thickBot="1" x14ac:dyDescent="0.5">
      <c r="A155" s="40" t="s">
        <v>294</v>
      </c>
      <c r="B155" s="38">
        <v>10000</v>
      </c>
      <c r="C155" s="335"/>
      <c r="D155" s="66">
        <f>B155*C155</f>
        <v>0</v>
      </c>
      <c r="E155" s="289"/>
      <c r="F155" s="167"/>
      <c r="G155" s="204"/>
      <c r="H155" s="271">
        <f>E155*B155</f>
        <v>0</v>
      </c>
    </row>
    <row r="156" spans="1:9" ht="21.75" hidden="1" outlineLevel="1" thickBot="1" x14ac:dyDescent="0.5">
      <c r="A156" s="40"/>
      <c r="B156" s="38">
        <v>0</v>
      </c>
      <c r="C156" s="335"/>
      <c r="D156" s="67">
        <f>B156*C156</f>
        <v>0</v>
      </c>
      <c r="E156" s="289"/>
      <c r="F156" s="167"/>
      <c r="G156" s="204"/>
      <c r="H156" s="271">
        <f>E156*B156</f>
        <v>0</v>
      </c>
    </row>
    <row r="157" spans="1:9" hidden="1" outlineLevel="1" x14ac:dyDescent="0.45">
      <c r="A157" s="40"/>
      <c r="B157" s="38">
        <v>0</v>
      </c>
      <c r="C157" s="339"/>
      <c r="D157" s="173">
        <f>B157*C157</f>
        <v>0</v>
      </c>
      <c r="E157" s="289"/>
      <c r="F157" s="167"/>
      <c r="G157" s="204"/>
      <c r="H157" s="271">
        <f>E157*B157</f>
        <v>0</v>
      </c>
    </row>
    <row r="158" spans="1:9" collapsed="1" x14ac:dyDescent="0.8">
      <c r="A158" s="40" t="s">
        <v>294</v>
      </c>
      <c r="B158" s="38">
        <v>10000</v>
      </c>
      <c r="C158" s="329"/>
      <c r="D158" s="38">
        <f>B158*C158</f>
        <v>0</v>
      </c>
      <c r="E158" s="303">
        <f>C158</f>
        <v>0</v>
      </c>
      <c r="G158" s="204"/>
      <c r="H158" s="271">
        <f>E158*B158</f>
        <v>0</v>
      </c>
    </row>
    <row r="159" spans="1:9" ht="63.75" customHeight="1" thickBot="1" x14ac:dyDescent="0.85">
      <c r="A159" s="18" t="s">
        <v>295</v>
      </c>
      <c r="B159" s="17" t="s">
        <v>195</v>
      </c>
      <c r="C159" s="316" t="s">
        <v>201</v>
      </c>
      <c r="D159" s="79" t="s">
        <v>202</v>
      </c>
      <c r="E159" s="286" t="s">
        <v>203</v>
      </c>
    </row>
    <row r="160" spans="1:9" ht="21.75" thickBot="1" x14ac:dyDescent="0.85">
      <c r="A160" s="49">
        <f>SUM(D161:D175)</f>
        <v>0</v>
      </c>
      <c r="B160" s="21" t="s">
        <v>61</v>
      </c>
      <c r="C160" s="312" t="s">
        <v>62</v>
      </c>
      <c r="D160" s="80">
        <f>SUM(D161:D175)</f>
        <v>0</v>
      </c>
      <c r="E160" s="287">
        <f>SUM(F161:F175)</f>
        <v>0</v>
      </c>
      <c r="F160" s="521" t="s">
        <v>197</v>
      </c>
      <c r="G160" s="522"/>
      <c r="H160" s="522"/>
    </row>
    <row r="161" spans="1:8" ht="21.75" thickBot="1" x14ac:dyDescent="0.85">
      <c r="A161" s="13" t="s">
        <v>296</v>
      </c>
      <c r="B161" s="12">
        <v>40000</v>
      </c>
      <c r="C161" s="329"/>
      <c r="D161" s="66">
        <f>B161*C161</f>
        <v>0</v>
      </c>
      <c r="E161" s="303">
        <f>C161</f>
        <v>0</v>
      </c>
      <c r="F161" s="167"/>
      <c r="G161" s="203"/>
      <c r="H161" s="271">
        <f>E161*B161</f>
        <v>0</v>
      </c>
    </row>
    <row r="162" spans="1:8" ht="21.75" hidden="1" outlineLevel="1" thickBot="1" x14ac:dyDescent="0.85">
      <c r="A162" s="11"/>
      <c r="B162" s="10"/>
      <c r="C162" s="279"/>
      <c r="D162" s="66"/>
      <c r="E162" s="303"/>
      <c r="F162" s="167"/>
      <c r="G162" s="202"/>
      <c r="H162" s="271">
        <f>E162*B162</f>
        <v>0</v>
      </c>
    </row>
    <row r="163" spans="1:8" hidden="1" outlineLevel="1" x14ac:dyDescent="0.8">
      <c r="A163" s="11"/>
      <c r="B163" s="10"/>
      <c r="C163" s="279"/>
      <c r="D163" s="12"/>
      <c r="F163" s="166"/>
      <c r="G163" s="202"/>
    </row>
    <row r="164" spans="1:8" hidden="1" outlineLevel="1" x14ac:dyDescent="0.8">
      <c r="A164" s="11"/>
      <c r="B164" s="10"/>
      <c r="C164" s="279"/>
      <c r="D164" s="10"/>
      <c r="F164" s="166"/>
      <c r="G164" s="202"/>
    </row>
    <row r="165" spans="1:8" hidden="1" outlineLevel="1" x14ac:dyDescent="0.8">
      <c r="A165" s="11"/>
      <c r="B165" s="10">
        <v>0</v>
      </c>
      <c r="C165" s="314">
        <v>0</v>
      </c>
      <c r="D165" s="10">
        <f t="shared" ref="D165:D175" si="32">B165*C165</f>
        <v>0</v>
      </c>
      <c r="F165" s="166">
        <f t="shared" ref="F165:F175" si="33">D165</f>
        <v>0</v>
      </c>
      <c r="G165" s="202"/>
    </row>
    <row r="166" spans="1:8" hidden="1" outlineLevel="1" x14ac:dyDescent="0.8">
      <c r="A166" s="11"/>
      <c r="B166" s="10">
        <v>0</v>
      </c>
      <c r="C166" s="314">
        <v>0</v>
      </c>
      <c r="D166" s="10">
        <f t="shared" si="32"/>
        <v>0</v>
      </c>
      <c r="F166" s="166">
        <f t="shared" si="33"/>
        <v>0</v>
      </c>
      <c r="G166" s="202"/>
    </row>
    <row r="167" spans="1:8" hidden="1" outlineLevel="1" x14ac:dyDescent="0.8">
      <c r="A167" s="11"/>
      <c r="B167" s="10">
        <v>0</v>
      </c>
      <c r="C167" s="314">
        <v>0</v>
      </c>
      <c r="D167" s="10">
        <f t="shared" si="32"/>
        <v>0</v>
      </c>
      <c r="F167" s="166">
        <f t="shared" si="33"/>
        <v>0</v>
      </c>
      <c r="G167" s="202"/>
    </row>
    <row r="168" spans="1:8" hidden="1" outlineLevel="1" x14ac:dyDescent="0.8">
      <c r="A168" s="11"/>
      <c r="B168" s="10">
        <v>0</v>
      </c>
      <c r="C168" s="314">
        <v>0</v>
      </c>
      <c r="D168" s="10">
        <f t="shared" si="32"/>
        <v>0</v>
      </c>
      <c r="F168" s="166">
        <f t="shared" si="33"/>
        <v>0</v>
      </c>
      <c r="G168" s="202"/>
    </row>
    <row r="169" spans="1:8" hidden="1" outlineLevel="1" x14ac:dyDescent="0.8">
      <c r="A169" s="11"/>
      <c r="B169" s="10">
        <v>0</v>
      </c>
      <c r="C169" s="314">
        <v>0</v>
      </c>
      <c r="D169" s="10">
        <f t="shared" si="32"/>
        <v>0</v>
      </c>
      <c r="F169" s="166">
        <f t="shared" si="33"/>
        <v>0</v>
      </c>
      <c r="G169" s="202"/>
    </row>
    <row r="170" spans="1:8" hidden="1" outlineLevel="1" x14ac:dyDescent="0.8">
      <c r="A170" s="11"/>
      <c r="B170" s="10">
        <v>0</v>
      </c>
      <c r="C170" s="314">
        <v>0</v>
      </c>
      <c r="D170" s="10">
        <f t="shared" si="32"/>
        <v>0</v>
      </c>
      <c r="F170" s="166">
        <f t="shared" si="33"/>
        <v>0</v>
      </c>
      <c r="G170" s="202"/>
    </row>
    <row r="171" spans="1:8" hidden="1" outlineLevel="1" x14ac:dyDescent="0.8">
      <c r="A171" s="11"/>
      <c r="B171" s="10">
        <v>0</v>
      </c>
      <c r="C171" s="314">
        <v>0</v>
      </c>
      <c r="D171" s="10">
        <f t="shared" si="32"/>
        <v>0</v>
      </c>
      <c r="F171" s="166">
        <f t="shared" si="33"/>
        <v>0</v>
      </c>
      <c r="G171" s="202"/>
    </row>
    <row r="172" spans="1:8" hidden="1" outlineLevel="1" x14ac:dyDescent="0.8">
      <c r="A172" s="11"/>
      <c r="B172" s="10">
        <v>0</v>
      </c>
      <c r="C172" s="314">
        <v>0</v>
      </c>
      <c r="D172" s="10">
        <f t="shared" si="32"/>
        <v>0</v>
      </c>
      <c r="F172" s="166">
        <f t="shared" si="33"/>
        <v>0</v>
      </c>
      <c r="G172" s="202"/>
    </row>
    <row r="173" spans="1:8" hidden="1" outlineLevel="1" x14ac:dyDescent="0.8">
      <c r="A173" s="11"/>
      <c r="B173" s="10">
        <v>0</v>
      </c>
      <c r="C173" s="314">
        <v>0</v>
      </c>
      <c r="D173" s="10">
        <f t="shared" si="32"/>
        <v>0</v>
      </c>
      <c r="F173" s="166">
        <f t="shared" si="33"/>
        <v>0</v>
      </c>
      <c r="G173" s="202"/>
    </row>
    <row r="174" spans="1:8" hidden="1" outlineLevel="1" x14ac:dyDescent="0.8">
      <c r="A174" s="11"/>
      <c r="B174" s="10">
        <v>0</v>
      </c>
      <c r="C174" s="314">
        <v>0</v>
      </c>
      <c r="D174" s="10">
        <f t="shared" si="32"/>
        <v>0</v>
      </c>
      <c r="F174" s="166">
        <f t="shared" si="33"/>
        <v>0</v>
      </c>
      <c r="G174" s="202"/>
    </row>
    <row r="175" spans="1:8" hidden="1" outlineLevel="1" x14ac:dyDescent="0.8">
      <c r="A175" s="11"/>
      <c r="B175" s="10">
        <v>0</v>
      </c>
      <c r="C175" s="314">
        <v>0</v>
      </c>
      <c r="D175" s="10">
        <f t="shared" si="32"/>
        <v>0</v>
      </c>
      <c r="F175" s="166">
        <f t="shared" si="33"/>
        <v>0</v>
      </c>
      <c r="G175" s="202"/>
    </row>
    <row r="176" spans="1:8" hidden="1" outlineLevel="1" x14ac:dyDescent="0.8"/>
    <row r="177" spans="1:8" ht="63.75" customHeight="1" collapsed="1" thickBot="1" x14ac:dyDescent="0.85">
      <c r="A177" s="18" t="s">
        <v>297</v>
      </c>
      <c r="B177" s="17" t="s">
        <v>195</v>
      </c>
      <c r="C177" s="316" t="s">
        <v>201</v>
      </c>
      <c r="D177" s="79" t="s">
        <v>202</v>
      </c>
      <c r="E177" s="286" t="s">
        <v>203</v>
      </c>
    </row>
    <row r="178" spans="1:8" ht="21.75" thickBot="1" x14ac:dyDescent="0.85">
      <c r="A178" s="49">
        <f>SUM(D179:D193)</f>
        <v>17700</v>
      </c>
      <c r="B178" s="21" t="s">
        <v>61</v>
      </c>
      <c r="C178" s="312" t="s">
        <v>62</v>
      </c>
      <c r="D178" s="80">
        <f>SUM(D179:D180)</f>
        <v>10200</v>
      </c>
      <c r="E178" s="287">
        <f>SUM(F179:F193)</f>
        <v>0</v>
      </c>
      <c r="F178" s="521" t="s">
        <v>197</v>
      </c>
      <c r="G178" s="522"/>
      <c r="H178" s="522"/>
    </row>
    <row r="179" spans="1:8" x14ac:dyDescent="0.8">
      <c r="A179" s="531" t="s">
        <v>297</v>
      </c>
      <c r="B179" s="488">
        <v>18000</v>
      </c>
      <c r="C179" s="548">
        <v>0.5</v>
      </c>
      <c r="D179" s="488">
        <f>B179*C179</f>
        <v>9000</v>
      </c>
      <c r="E179" s="548">
        <f>C179</f>
        <v>0.5</v>
      </c>
      <c r="F179" s="533"/>
      <c r="G179" s="539"/>
      <c r="H179" s="549">
        <f>E179*B179</f>
        <v>9000</v>
      </c>
    </row>
    <row r="180" spans="1:8" x14ac:dyDescent="0.8">
      <c r="A180" s="536" t="s">
        <v>298</v>
      </c>
      <c r="B180" s="537">
        <v>240</v>
      </c>
      <c r="C180" s="550">
        <v>5</v>
      </c>
      <c r="D180" s="537">
        <f t="shared" ref="D180:D193" si="34">B180*C180</f>
        <v>1200</v>
      </c>
      <c r="E180" s="550">
        <f>C180</f>
        <v>5</v>
      </c>
      <c r="F180" s="533"/>
      <c r="G180" s="539"/>
      <c r="H180" s="549">
        <f>E180*B180</f>
        <v>1200</v>
      </c>
    </row>
    <row r="181" spans="1:8" x14ac:dyDescent="0.8">
      <c r="A181" s="536" t="s">
        <v>380</v>
      </c>
      <c r="B181" s="537">
        <v>15000</v>
      </c>
      <c r="C181" s="548">
        <v>0.5</v>
      </c>
      <c r="D181" s="537">
        <f t="shared" si="34"/>
        <v>7500</v>
      </c>
      <c r="E181" s="548">
        <v>0.5</v>
      </c>
      <c r="F181" s="551"/>
      <c r="G181" s="539"/>
      <c r="H181" s="549">
        <f>E181*B181</f>
        <v>7500</v>
      </c>
    </row>
    <row r="182" spans="1:8" hidden="1" outlineLevel="1" x14ac:dyDescent="0.8">
      <c r="A182" s="11"/>
      <c r="B182" s="10">
        <v>0</v>
      </c>
      <c r="C182" s="314"/>
      <c r="D182" s="10">
        <f t="shared" si="34"/>
        <v>0</v>
      </c>
      <c r="F182" s="166">
        <f t="shared" ref="F181:F193" si="35">D182</f>
        <v>0</v>
      </c>
      <c r="G182" s="202"/>
    </row>
    <row r="183" spans="1:8" hidden="1" outlineLevel="1" x14ac:dyDescent="0.8">
      <c r="A183" s="11"/>
      <c r="B183" s="10">
        <v>0</v>
      </c>
      <c r="C183" s="314"/>
      <c r="D183" s="10">
        <f t="shared" si="34"/>
        <v>0</v>
      </c>
      <c r="F183" s="166">
        <f t="shared" si="35"/>
        <v>0</v>
      </c>
      <c r="G183" s="202"/>
    </row>
    <row r="184" spans="1:8" hidden="1" outlineLevel="1" x14ac:dyDescent="0.8">
      <c r="A184" s="11"/>
      <c r="B184" s="10">
        <v>0</v>
      </c>
      <c r="C184" s="314"/>
      <c r="D184" s="10">
        <f t="shared" si="34"/>
        <v>0</v>
      </c>
      <c r="F184" s="166">
        <f t="shared" si="35"/>
        <v>0</v>
      </c>
      <c r="G184" s="202"/>
    </row>
    <row r="185" spans="1:8" hidden="1" outlineLevel="1" x14ac:dyDescent="0.8">
      <c r="A185" s="11"/>
      <c r="B185" s="10">
        <v>0</v>
      </c>
      <c r="C185" s="314"/>
      <c r="D185" s="10">
        <f t="shared" si="34"/>
        <v>0</v>
      </c>
      <c r="F185" s="166">
        <f t="shared" si="35"/>
        <v>0</v>
      </c>
      <c r="G185" s="202"/>
    </row>
    <row r="186" spans="1:8" hidden="1" outlineLevel="1" x14ac:dyDescent="0.8">
      <c r="A186" s="11"/>
      <c r="B186" s="10">
        <v>0</v>
      </c>
      <c r="C186" s="314"/>
      <c r="D186" s="10">
        <f t="shared" si="34"/>
        <v>0</v>
      </c>
      <c r="F186" s="166">
        <f t="shared" si="35"/>
        <v>0</v>
      </c>
      <c r="G186" s="202"/>
    </row>
    <row r="187" spans="1:8" hidden="1" outlineLevel="1" x14ac:dyDescent="0.8">
      <c r="A187" s="11"/>
      <c r="B187" s="10">
        <v>0</v>
      </c>
      <c r="C187" s="314"/>
      <c r="D187" s="10">
        <f t="shared" si="34"/>
        <v>0</v>
      </c>
      <c r="F187" s="166">
        <f t="shared" si="35"/>
        <v>0</v>
      </c>
      <c r="G187" s="202"/>
    </row>
    <row r="188" spans="1:8" hidden="1" outlineLevel="1" x14ac:dyDescent="0.8">
      <c r="A188" s="11"/>
      <c r="B188" s="10">
        <v>0</v>
      </c>
      <c r="C188" s="314"/>
      <c r="D188" s="10">
        <f t="shared" si="34"/>
        <v>0</v>
      </c>
      <c r="F188" s="166">
        <f t="shared" si="35"/>
        <v>0</v>
      </c>
      <c r="G188" s="202"/>
    </row>
    <row r="189" spans="1:8" hidden="1" outlineLevel="1" x14ac:dyDescent="0.8">
      <c r="A189" s="11"/>
      <c r="B189" s="10">
        <v>0</v>
      </c>
      <c r="C189" s="314"/>
      <c r="D189" s="10">
        <f t="shared" si="34"/>
        <v>0</v>
      </c>
      <c r="F189" s="166">
        <f t="shared" si="35"/>
        <v>0</v>
      </c>
      <c r="G189" s="202"/>
    </row>
    <row r="190" spans="1:8" hidden="1" outlineLevel="1" x14ac:dyDescent="0.8">
      <c r="A190" s="11"/>
      <c r="B190" s="10">
        <v>0</v>
      </c>
      <c r="C190" s="314"/>
      <c r="D190" s="10">
        <f t="shared" si="34"/>
        <v>0</v>
      </c>
      <c r="F190" s="166">
        <f t="shared" si="35"/>
        <v>0</v>
      </c>
      <c r="G190" s="202"/>
    </row>
    <row r="191" spans="1:8" hidden="1" outlineLevel="1" x14ac:dyDescent="0.8">
      <c r="A191" s="11"/>
      <c r="B191" s="10">
        <v>0</v>
      </c>
      <c r="C191" s="314"/>
      <c r="D191" s="10">
        <f t="shared" si="34"/>
        <v>0</v>
      </c>
      <c r="F191" s="166">
        <f t="shared" si="35"/>
        <v>0</v>
      </c>
      <c r="G191" s="202"/>
    </row>
    <row r="192" spans="1:8" hidden="1" outlineLevel="1" x14ac:dyDescent="0.8">
      <c r="A192" s="11"/>
      <c r="B192" s="10">
        <v>0</v>
      </c>
      <c r="C192" s="314"/>
      <c r="D192" s="10">
        <f t="shared" si="34"/>
        <v>0</v>
      </c>
      <c r="F192" s="166">
        <f t="shared" si="35"/>
        <v>0</v>
      </c>
      <c r="G192" s="202"/>
    </row>
    <row r="193" spans="1:8" hidden="1" outlineLevel="1" x14ac:dyDescent="0.8">
      <c r="A193" s="11"/>
      <c r="B193" s="10">
        <v>0</v>
      </c>
      <c r="C193" s="314"/>
      <c r="D193" s="10">
        <f t="shared" si="34"/>
        <v>0</v>
      </c>
      <c r="F193" s="166">
        <f t="shared" si="35"/>
        <v>0</v>
      </c>
      <c r="G193" s="202"/>
    </row>
    <row r="194" spans="1:8" ht="63.75" customHeight="1" collapsed="1" thickBot="1" x14ac:dyDescent="0.85">
      <c r="A194" s="18" t="s">
        <v>299</v>
      </c>
      <c r="B194" s="17" t="s">
        <v>195</v>
      </c>
      <c r="C194" s="316" t="s">
        <v>201</v>
      </c>
      <c r="D194" s="79" t="s">
        <v>202</v>
      </c>
      <c r="E194" s="286" t="s">
        <v>203</v>
      </c>
    </row>
    <row r="195" spans="1:8" ht="21.75" thickBot="1" x14ac:dyDescent="0.85">
      <c r="A195" s="49">
        <f>SUM(D196:D199)</f>
        <v>0</v>
      </c>
      <c r="B195" s="21" t="s">
        <v>61</v>
      </c>
      <c r="C195" s="312" t="s">
        <v>62</v>
      </c>
      <c r="D195" s="80">
        <f>SUM(D196:D198)</f>
        <v>0</v>
      </c>
      <c r="E195" s="287">
        <f>SUM(F196:F210)</f>
        <v>0</v>
      </c>
      <c r="F195" s="521" t="s">
        <v>197</v>
      </c>
      <c r="G195" s="522"/>
      <c r="H195" s="522"/>
    </row>
    <row r="196" spans="1:8" x14ac:dyDescent="0.8">
      <c r="A196" s="486" t="s">
        <v>381</v>
      </c>
      <c r="B196" s="488">
        <v>40000</v>
      </c>
      <c r="C196" s="489"/>
      <c r="D196" s="488">
        <f>B196*C196</f>
        <v>0</v>
      </c>
      <c r="E196" s="489"/>
      <c r="G196" s="202"/>
      <c r="H196" s="458">
        <f t="shared" ref="H196:H202" si="36">E196*B196</f>
        <v>0</v>
      </c>
    </row>
    <row r="197" spans="1:8" x14ac:dyDescent="0.8">
      <c r="A197" s="40" t="s">
        <v>343</v>
      </c>
      <c r="B197" s="10">
        <v>2000</v>
      </c>
      <c r="C197" s="317"/>
      <c r="D197" s="10">
        <f>B197*C197</f>
        <v>0</v>
      </c>
      <c r="E197" s="461"/>
      <c r="G197" s="202"/>
      <c r="H197" s="458">
        <f t="shared" si="36"/>
        <v>0</v>
      </c>
    </row>
    <row r="198" spans="1:8" x14ac:dyDescent="0.8">
      <c r="A198" s="11" t="s">
        <v>354</v>
      </c>
      <c r="B198" s="10">
        <v>10000</v>
      </c>
      <c r="C198" s="317"/>
      <c r="D198" s="10">
        <f>B198*C198</f>
        <v>0</v>
      </c>
      <c r="E198" s="485"/>
      <c r="G198" s="202"/>
      <c r="H198" s="458">
        <f t="shared" si="36"/>
        <v>0</v>
      </c>
    </row>
    <row r="199" spans="1:8" x14ac:dyDescent="0.8">
      <c r="A199" s="11" t="s">
        <v>355</v>
      </c>
      <c r="B199" s="10">
        <v>23000</v>
      </c>
      <c r="C199" s="317"/>
      <c r="D199" s="10"/>
      <c r="E199" s="485"/>
      <c r="G199" s="202"/>
      <c r="H199" s="458">
        <f t="shared" si="36"/>
        <v>0</v>
      </c>
    </row>
    <row r="200" spans="1:8" x14ac:dyDescent="0.8">
      <c r="A200" s="11" t="s">
        <v>364</v>
      </c>
      <c r="B200" s="10">
        <v>2000</v>
      </c>
      <c r="C200" s="317"/>
      <c r="D200" s="10"/>
      <c r="E200" s="462"/>
      <c r="G200" s="202"/>
      <c r="H200" s="458">
        <f t="shared" si="36"/>
        <v>0</v>
      </c>
    </row>
    <row r="201" spans="1:8" x14ac:dyDescent="0.8">
      <c r="A201" s="11" t="s">
        <v>365</v>
      </c>
      <c r="B201" s="10">
        <v>15000</v>
      </c>
      <c r="C201" s="317"/>
      <c r="D201" s="10"/>
      <c r="E201" s="462"/>
      <c r="G201" s="202"/>
      <c r="H201" s="458">
        <f t="shared" si="36"/>
        <v>0</v>
      </c>
    </row>
    <row r="202" spans="1:8" x14ac:dyDescent="0.8">
      <c r="A202" s="11" t="s">
        <v>366</v>
      </c>
      <c r="B202" s="10">
        <v>10000</v>
      </c>
      <c r="C202" s="317"/>
      <c r="D202" s="10"/>
      <c r="E202" s="462"/>
      <c r="G202" s="202"/>
      <c r="H202" s="458">
        <f t="shared" si="36"/>
        <v>0</v>
      </c>
    </row>
    <row r="203" spans="1:8" x14ac:dyDescent="0.8">
      <c r="A203" s="11" t="s">
        <v>300</v>
      </c>
      <c r="B203" s="10">
        <v>6000</v>
      </c>
      <c r="C203" s="317"/>
      <c r="D203" s="10"/>
      <c r="E203" s="281"/>
      <c r="G203" s="202"/>
      <c r="H203" s="271">
        <f t="shared" ref="H203:H210" si="37">E203*B203</f>
        <v>0</v>
      </c>
    </row>
    <row r="204" spans="1:8" x14ac:dyDescent="0.8">
      <c r="A204" s="210" t="s">
        <v>301</v>
      </c>
      <c r="B204" s="10">
        <v>7000</v>
      </c>
      <c r="C204" s="317"/>
      <c r="D204" s="10"/>
      <c r="E204" s="281"/>
      <c r="G204" s="202"/>
      <c r="H204" s="271">
        <f t="shared" si="37"/>
        <v>0</v>
      </c>
    </row>
    <row r="205" spans="1:8" x14ac:dyDescent="0.8">
      <c r="A205" s="210" t="s">
        <v>302</v>
      </c>
      <c r="B205" s="10">
        <v>5400</v>
      </c>
      <c r="C205" s="317"/>
      <c r="D205" s="10"/>
      <c r="E205" s="281"/>
      <c r="G205" s="202"/>
      <c r="H205" s="271">
        <f t="shared" si="37"/>
        <v>0</v>
      </c>
    </row>
    <row r="206" spans="1:8" x14ac:dyDescent="0.8">
      <c r="A206" s="11" t="s">
        <v>303</v>
      </c>
      <c r="B206" s="10">
        <v>20000</v>
      </c>
      <c r="C206" s="317"/>
      <c r="D206" s="10"/>
      <c r="E206" s="281"/>
      <c r="G206" s="202"/>
      <c r="H206" s="271">
        <f t="shared" si="37"/>
        <v>0</v>
      </c>
    </row>
    <row r="207" spans="1:8" ht="21" customHeight="1" x14ac:dyDescent="0.8">
      <c r="A207" s="11" t="s">
        <v>304</v>
      </c>
      <c r="B207" s="10">
        <v>3000</v>
      </c>
      <c r="C207" s="317"/>
      <c r="D207" s="10"/>
      <c r="E207" s="281"/>
      <c r="G207" s="202"/>
      <c r="H207" s="271">
        <f t="shared" si="37"/>
        <v>0</v>
      </c>
    </row>
    <row r="208" spans="1:8" x14ac:dyDescent="0.8">
      <c r="A208" s="11" t="s">
        <v>305</v>
      </c>
      <c r="B208" s="10">
        <v>2000</v>
      </c>
      <c r="C208" s="317"/>
      <c r="D208" s="10"/>
      <c r="E208" s="281"/>
      <c r="G208" s="202"/>
      <c r="H208" s="271">
        <f t="shared" si="37"/>
        <v>0</v>
      </c>
    </row>
    <row r="209" spans="1:15" x14ac:dyDescent="0.8">
      <c r="A209" s="11" t="s">
        <v>306</v>
      </c>
      <c r="B209" s="10">
        <v>10000</v>
      </c>
      <c r="C209" s="317"/>
      <c r="D209" s="10"/>
      <c r="E209" s="281"/>
      <c r="G209" s="202"/>
      <c r="H209" s="271">
        <f t="shared" si="37"/>
        <v>0</v>
      </c>
    </row>
    <row r="210" spans="1:15" x14ac:dyDescent="0.8">
      <c r="A210" s="11" t="s">
        <v>307</v>
      </c>
      <c r="B210" s="10">
        <v>5000</v>
      </c>
      <c r="C210" s="317"/>
      <c r="D210" s="10"/>
      <c r="E210" s="281"/>
      <c r="G210" s="202"/>
      <c r="H210" s="271">
        <f t="shared" si="37"/>
        <v>0</v>
      </c>
    </row>
    <row r="211" spans="1:15" ht="63.75" customHeight="1" thickBot="1" x14ac:dyDescent="0.85">
      <c r="A211" s="18" t="s">
        <v>308</v>
      </c>
      <c r="B211" s="17" t="s">
        <v>195</v>
      </c>
      <c r="C211" s="316" t="s">
        <v>201</v>
      </c>
      <c r="D211" s="79" t="s">
        <v>202</v>
      </c>
      <c r="E211" s="286" t="s">
        <v>203</v>
      </c>
    </row>
    <row r="212" spans="1:15" ht="21.75" thickBot="1" x14ac:dyDescent="0.85">
      <c r="A212" s="49">
        <f>SUM(D213:D228)</f>
        <v>0</v>
      </c>
      <c r="B212" s="21" t="s">
        <v>61</v>
      </c>
      <c r="C212" s="312" t="s">
        <v>62</v>
      </c>
      <c r="D212" s="80">
        <f>SUM(D213:D234)</f>
        <v>0</v>
      </c>
      <c r="E212" s="304">
        <f>SUM(F212:F228)</f>
        <v>0</v>
      </c>
      <c r="F212" s="521"/>
      <c r="G212" s="522"/>
      <c r="H212" s="522"/>
    </row>
    <row r="213" spans="1:15" x14ac:dyDescent="0.45">
      <c r="A213" s="42" t="s">
        <v>309</v>
      </c>
      <c r="B213" s="43">
        <v>6000</v>
      </c>
      <c r="C213" s="341"/>
      <c r="D213" s="12">
        <f>B213*C213</f>
        <v>0</v>
      </c>
      <c r="E213" s="298"/>
      <c r="F213" s="458"/>
      <c r="G213" s="267"/>
      <c r="H213" s="271">
        <f t="shared" ref="H213:H214" si="38">E213*B213</f>
        <v>0</v>
      </c>
      <c r="J213" s="22" t="s">
        <v>310</v>
      </c>
      <c r="K213" s="23" t="s">
        <v>65</v>
      </c>
      <c r="L213" s="24" t="s">
        <v>66</v>
      </c>
      <c r="M213" s="24" t="s">
        <v>67</v>
      </c>
      <c r="N213" s="25" t="s">
        <v>68</v>
      </c>
      <c r="O213" s="26">
        <v>3000</v>
      </c>
    </row>
    <row r="214" spans="1:15" s="58" customFormat="1" ht="35.450000000000003" customHeight="1" thickBot="1" x14ac:dyDescent="0.45">
      <c r="A214" s="3" t="s">
        <v>311</v>
      </c>
      <c r="B214" s="43">
        <v>6000</v>
      </c>
      <c r="C214" s="341"/>
      <c r="D214" s="38">
        <f>B214*C214</f>
        <v>0</v>
      </c>
      <c r="E214" s="298"/>
      <c r="F214" s="271"/>
      <c r="G214" s="270"/>
      <c r="H214" s="271">
        <f t="shared" si="38"/>
        <v>0</v>
      </c>
      <c r="J214" s="172">
        <v>3</v>
      </c>
      <c r="K214" s="169">
        <v>4</v>
      </c>
      <c r="L214" s="108">
        <f>J214*K214*10</f>
        <v>120</v>
      </c>
      <c r="M214" s="109">
        <f>L214*1.6</f>
        <v>192</v>
      </c>
      <c r="N214" s="110">
        <f>M214/25</f>
        <v>7.68</v>
      </c>
      <c r="O214" s="170">
        <f>N214*O213</f>
        <v>23040</v>
      </c>
    </row>
    <row r="215" spans="1:15" x14ac:dyDescent="0.8">
      <c r="A215" s="68" t="s">
        <v>312</v>
      </c>
      <c r="B215" s="43">
        <v>6000</v>
      </c>
      <c r="C215" s="340"/>
      <c r="D215" s="10">
        <f t="shared" ref="D215:D228" si="39">B215*C215</f>
        <v>0</v>
      </c>
      <c r="E215" s="305"/>
      <c r="F215" s="263"/>
      <c r="G215" s="267"/>
      <c r="H215" s="271">
        <f>E215*B215</f>
        <v>0</v>
      </c>
    </row>
    <row r="216" spans="1:15" x14ac:dyDescent="0.8">
      <c r="A216" s="162" t="s">
        <v>313</v>
      </c>
      <c r="B216" s="374">
        <v>2500</v>
      </c>
      <c r="C216" s="340"/>
      <c r="D216" s="10">
        <f>B216*C216</f>
        <v>0</v>
      </c>
      <c r="E216" s="305"/>
      <c r="F216" s="271"/>
      <c r="G216" s="267"/>
      <c r="H216" s="271">
        <f t="shared" ref="H216:H228" si="40">E216*B216</f>
        <v>0</v>
      </c>
    </row>
    <row r="217" spans="1:15" x14ac:dyDescent="0.8">
      <c r="A217" s="11" t="s">
        <v>314</v>
      </c>
      <c r="B217" s="10">
        <v>800</v>
      </c>
      <c r="C217" s="342"/>
      <c r="D217" s="10">
        <f t="shared" si="39"/>
        <v>0</v>
      </c>
      <c r="E217" s="288"/>
      <c r="F217" s="263"/>
      <c r="G217" s="267"/>
      <c r="H217" s="271">
        <f t="shared" si="40"/>
        <v>0</v>
      </c>
    </row>
    <row r="218" spans="1:15" x14ac:dyDescent="0.8">
      <c r="B218" s="10">
        <v>1600</v>
      </c>
      <c r="C218" s="343"/>
      <c r="D218" s="10">
        <f t="shared" si="39"/>
        <v>0</v>
      </c>
      <c r="E218" s="376"/>
      <c r="F218" s="263"/>
      <c r="G218" s="267"/>
      <c r="H218" s="271">
        <f t="shared" si="40"/>
        <v>0</v>
      </c>
    </row>
    <row r="219" spans="1:15" x14ac:dyDescent="0.8">
      <c r="A219" s="11" t="s">
        <v>315</v>
      </c>
      <c r="B219" s="10">
        <v>3000</v>
      </c>
      <c r="C219" s="340"/>
      <c r="D219" s="10">
        <f t="shared" si="39"/>
        <v>0</v>
      </c>
      <c r="E219" s="305"/>
      <c r="F219" s="263"/>
      <c r="G219" s="267"/>
      <c r="H219" s="271">
        <f t="shared" si="40"/>
        <v>0</v>
      </c>
    </row>
    <row r="220" spans="1:15" x14ac:dyDescent="0.8">
      <c r="A220" s="11" t="s">
        <v>316</v>
      </c>
      <c r="B220" s="10">
        <v>3000</v>
      </c>
      <c r="C220" s="344"/>
      <c r="D220" s="10">
        <f t="shared" si="39"/>
        <v>0</v>
      </c>
      <c r="E220" s="306"/>
      <c r="F220" s="263"/>
      <c r="G220" s="267"/>
      <c r="H220" s="271">
        <f t="shared" si="40"/>
        <v>0</v>
      </c>
    </row>
    <row r="221" spans="1:15" x14ac:dyDescent="0.8">
      <c r="A221" s="11" t="s">
        <v>317</v>
      </c>
      <c r="B221" s="10">
        <v>5000</v>
      </c>
      <c r="C221" s="345"/>
      <c r="D221" s="10">
        <f t="shared" si="39"/>
        <v>0</v>
      </c>
      <c r="E221" s="377"/>
      <c r="F221" s="263"/>
      <c r="G221" s="267"/>
      <c r="H221" s="271">
        <f t="shared" si="40"/>
        <v>0</v>
      </c>
    </row>
    <row r="222" spans="1:15" x14ac:dyDescent="0.8">
      <c r="A222" s="11" t="s">
        <v>318</v>
      </c>
      <c r="B222" s="10">
        <v>800</v>
      </c>
      <c r="C222" s="306"/>
      <c r="D222" s="10">
        <f t="shared" si="39"/>
        <v>0</v>
      </c>
      <c r="E222" s="306"/>
      <c r="F222" s="263"/>
      <c r="G222" s="267"/>
      <c r="H222" s="271">
        <f t="shared" si="40"/>
        <v>0</v>
      </c>
    </row>
    <row r="223" spans="1:15" x14ac:dyDescent="0.8">
      <c r="A223" s="11" t="s">
        <v>319</v>
      </c>
      <c r="B223" s="10">
        <v>1400</v>
      </c>
      <c r="C223" s="346"/>
      <c r="D223" s="10">
        <f t="shared" si="39"/>
        <v>0</v>
      </c>
      <c r="E223" s="490"/>
      <c r="F223" s="467"/>
      <c r="G223" s="267"/>
      <c r="H223" s="271">
        <f t="shared" si="40"/>
        <v>0</v>
      </c>
    </row>
    <row r="224" spans="1:15" x14ac:dyDescent="0.8">
      <c r="A224" s="75" t="s">
        <v>356</v>
      </c>
      <c r="B224" s="10">
        <v>1500</v>
      </c>
      <c r="C224" s="347"/>
      <c r="D224" s="76">
        <f t="shared" si="39"/>
        <v>0</v>
      </c>
      <c r="E224" s="491"/>
      <c r="F224" s="460"/>
      <c r="G224" s="267"/>
      <c r="H224" s="271">
        <f t="shared" si="40"/>
        <v>0</v>
      </c>
    </row>
    <row r="225" spans="1:8" x14ac:dyDescent="0.8">
      <c r="A225" s="75" t="s">
        <v>320</v>
      </c>
      <c r="B225" s="10">
        <v>400</v>
      </c>
      <c r="C225" s="347"/>
      <c r="D225" s="76">
        <f t="shared" si="39"/>
        <v>0</v>
      </c>
      <c r="E225" s="492"/>
      <c r="F225" s="458"/>
      <c r="G225" s="267"/>
      <c r="H225" s="271">
        <f t="shared" si="40"/>
        <v>0</v>
      </c>
    </row>
    <row r="226" spans="1:8" x14ac:dyDescent="0.8">
      <c r="A226" s="401"/>
      <c r="B226" s="10"/>
      <c r="C226" s="314"/>
      <c r="D226" s="76">
        <f t="shared" si="39"/>
        <v>0</v>
      </c>
      <c r="E226" s="378"/>
      <c r="F226" s="263"/>
      <c r="G226" s="267"/>
      <c r="H226" s="271">
        <f t="shared" si="40"/>
        <v>0</v>
      </c>
    </row>
    <row r="227" spans="1:8" x14ac:dyDescent="0.8">
      <c r="A227" s="75" t="s">
        <v>321</v>
      </c>
      <c r="B227" s="10">
        <v>3000</v>
      </c>
      <c r="C227" s="348"/>
      <c r="D227" s="76">
        <f t="shared" si="39"/>
        <v>0</v>
      </c>
      <c r="E227" s="305"/>
      <c r="F227" s="263"/>
      <c r="G227" s="267"/>
      <c r="H227" s="271">
        <f t="shared" si="40"/>
        <v>0</v>
      </c>
    </row>
    <row r="228" spans="1:8" x14ac:dyDescent="0.8">
      <c r="A228" s="75" t="s">
        <v>322</v>
      </c>
      <c r="B228" s="10">
        <v>600</v>
      </c>
      <c r="C228" s="347"/>
      <c r="D228" s="76">
        <f t="shared" si="39"/>
        <v>0</v>
      </c>
      <c r="E228" s="307"/>
      <c r="F228" s="263"/>
      <c r="G228" s="267"/>
      <c r="H228" s="271">
        <f t="shared" si="40"/>
        <v>0</v>
      </c>
    </row>
    <row r="229" spans="1:8" x14ac:dyDescent="0.8">
      <c r="B229" s="77"/>
      <c r="C229" s="349"/>
      <c r="E229" s="308">
        <f t="shared" ref="E229" si="41">C229</f>
        <v>0</v>
      </c>
      <c r="F229" s="263"/>
      <c r="G229" s="274"/>
      <c r="H229" s="273"/>
    </row>
  </sheetData>
  <mergeCells count="21">
    <mergeCell ref="B1:D1"/>
    <mergeCell ref="F212:H212"/>
    <mergeCell ref="F195:H195"/>
    <mergeCell ref="F32:H32"/>
    <mergeCell ref="F98:H98"/>
    <mergeCell ref="F88:H88"/>
    <mergeCell ref="F178:H178"/>
    <mergeCell ref="A5:F5"/>
    <mergeCell ref="B6:D6"/>
    <mergeCell ref="F8:H8"/>
    <mergeCell ref="A4:E4"/>
    <mergeCell ref="F160:H160"/>
    <mergeCell ref="F68:H68"/>
    <mergeCell ref="F48:H48"/>
    <mergeCell ref="J98:L98"/>
    <mergeCell ref="F153:H153"/>
    <mergeCell ref="F14:H14"/>
    <mergeCell ref="H7:J7"/>
    <mergeCell ref="F117:H117"/>
    <mergeCell ref="F78:H78"/>
    <mergeCell ref="F135:H135"/>
  </mergeCells>
  <hyperlinks>
    <hyperlink ref="B6" r:id="rId1" xr:uid="{00000000-0004-0000-0200-000000000000}"/>
  </hyperlinks>
  <pageMargins left="0.70866141732283472" right="0.70866141732283472" top="0.33" bottom="0.2" header="0.24" footer="0.19685039370078741"/>
  <pageSetup paperSize="9" scale="55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3</vt:i4>
      </vt:variant>
    </vt:vector>
  </HeadingPairs>
  <TitlesOfParts>
    <vt:vector size="6" baseType="lpstr">
      <vt:lpstr>Összesítés</vt:lpstr>
      <vt:lpstr>Díj</vt:lpstr>
      <vt:lpstr>Anyag</vt:lpstr>
      <vt:lpstr>Anyag!Nyomtatási_terület</vt:lpstr>
      <vt:lpstr>Díj!Nyomtatási_terület</vt:lpstr>
      <vt:lpstr>Összesítés!Nyomtatási_terület</vt:lpstr>
    </vt:vector>
  </TitlesOfParts>
  <Manager/>
  <Company>home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Tóth Róbert AuraColor</dc:creator>
  <cp:keywords/>
  <dc:description/>
  <cp:lastModifiedBy>Tóth Róbert AuraColor</cp:lastModifiedBy>
  <cp:revision/>
  <cp:lastPrinted>2023-06-25T08:25:49Z</cp:lastPrinted>
  <dcterms:created xsi:type="dcterms:W3CDTF">2013-09-06T04:46:12Z</dcterms:created>
  <dcterms:modified xsi:type="dcterms:W3CDTF">2023-12-23T19:47:15Z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</Properties>
</file>